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21876" windowHeight="14568"/>
  </bookViews>
  <sheets>
    <sheet name="Transportation" sheetId="12" r:id="rId1"/>
    <sheet name="TT01" sheetId="2" r:id="rId2"/>
    <sheet name="TT02" sheetId="3" r:id="rId3"/>
    <sheet name="TT03" sheetId="4" r:id="rId4"/>
    <sheet name="TT04" sheetId="5" r:id="rId5"/>
    <sheet name="TT05" sheetId="6" r:id="rId6"/>
    <sheet name="TT06" sheetId="7" r:id="rId7"/>
    <sheet name="TT07" sheetId="8" r:id="rId8"/>
    <sheet name="TT08" sheetId="9" r:id="rId9"/>
    <sheet name="TT09" sheetId="10" r:id="rId10"/>
    <sheet name="TT10" sheetId="11" r:id="rId11"/>
  </sheets>
  <definedNames>
    <definedName name="_xlnm.Print_Area" localSheetId="0">Transportation!$A$1:$C$14</definedName>
    <definedName name="_xlnm.Print_Titles" localSheetId="5">'TT05'!$1:$3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1" l="1"/>
  <c r="B58" i="11"/>
  <c r="C30" i="11"/>
  <c r="B30" i="11"/>
  <c r="C28" i="11"/>
  <c r="B28" i="11"/>
  <c r="C27" i="11"/>
  <c r="B27" i="11"/>
  <c r="C21" i="11"/>
  <c r="B21" i="11"/>
  <c r="M28" i="10" l="1"/>
  <c r="L28" i="10"/>
  <c r="K28" i="10"/>
  <c r="J28" i="10"/>
  <c r="H27" i="10"/>
  <c r="M22" i="10"/>
  <c r="L22" i="10"/>
  <c r="K22" i="10"/>
  <c r="J22" i="10"/>
  <c r="M19" i="10"/>
  <c r="L19" i="10"/>
  <c r="K19" i="10"/>
  <c r="J19" i="10"/>
  <c r="M17" i="10"/>
  <c r="K17" i="10"/>
  <c r="I17" i="10"/>
  <c r="H17" i="10"/>
  <c r="M16" i="10"/>
  <c r="L16" i="10"/>
  <c r="L17" i="10" s="1"/>
  <c r="K16" i="10"/>
  <c r="J16" i="10"/>
  <c r="J17" i="10" s="1"/>
  <c r="H16" i="10"/>
  <c r="M13" i="10"/>
  <c r="L13" i="10"/>
  <c r="K13" i="10"/>
  <c r="J13" i="10"/>
  <c r="I13" i="10"/>
  <c r="H13" i="10"/>
  <c r="M11" i="10"/>
  <c r="L11" i="10"/>
  <c r="K11" i="10"/>
  <c r="J11" i="10"/>
  <c r="E11" i="10"/>
  <c r="D11" i="10"/>
  <c r="C11" i="10"/>
  <c r="B11" i="10"/>
  <c r="K36" i="9" l="1"/>
  <c r="J36" i="9"/>
  <c r="I31" i="9"/>
  <c r="H31" i="9"/>
  <c r="G31" i="9"/>
  <c r="F31" i="9"/>
  <c r="E31" i="9"/>
  <c r="D31" i="9"/>
  <c r="C31" i="9"/>
  <c r="B31" i="9"/>
  <c r="K26" i="9"/>
  <c r="J26" i="9"/>
  <c r="I26" i="9"/>
  <c r="H26" i="9"/>
  <c r="G26" i="9"/>
  <c r="F26" i="9"/>
  <c r="E26" i="9"/>
  <c r="D26" i="9"/>
  <c r="C26" i="9"/>
  <c r="B26" i="9"/>
  <c r="K20" i="9"/>
  <c r="J20" i="9"/>
  <c r="I18" i="9"/>
  <c r="H18" i="9"/>
  <c r="G18" i="9"/>
  <c r="F18" i="9"/>
  <c r="K9" i="9"/>
  <c r="J9" i="9"/>
  <c r="I9" i="9"/>
  <c r="F20" i="7" l="1"/>
  <c r="D20" i="7"/>
  <c r="C20" i="7"/>
  <c r="B20" i="7"/>
  <c r="I16" i="7"/>
  <c r="H16" i="7"/>
  <c r="G16" i="7"/>
  <c r="F16" i="7"/>
  <c r="E16" i="7"/>
  <c r="D16" i="7"/>
  <c r="C16" i="7"/>
  <c r="B16" i="7"/>
  <c r="I12" i="7"/>
  <c r="H12" i="7"/>
  <c r="G12" i="7"/>
  <c r="F12" i="7"/>
  <c r="E12" i="7"/>
  <c r="D12" i="7"/>
  <c r="C12" i="7"/>
  <c r="B12" i="7"/>
  <c r="I8" i="7"/>
  <c r="H8" i="7"/>
  <c r="G8" i="7"/>
  <c r="F8" i="7"/>
  <c r="E8" i="7"/>
  <c r="D8" i="7"/>
  <c r="C8" i="7"/>
  <c r="B8" i="7"/>
  <c r="I6" i="7"/>
  <c r="H6" i="7"/>
  <c r="G6" i="7"/>
  <c r="F6" i="7"/>
  <c r="E6" i="7"/>
  <c r="D6" i="7"/>
  <c r="C6" i="7"/>
  <c r="B6" i="7"/>
  <c r="J22" i="6" l="1"/>
  <c r="I22" i="6"/>
  <c r="H22" i="6"/>
  <c r="G22" i="6"/>
  <c r="F22" i="6"/>
  <c r="E22" i="6"/>
  <c r="D22" i="6"/>
  <c r="C22" i="6"/>
  <c r="B22" i="6"/>
  <c r="J43" i="4" l="1"/>
  <c r="I43" i="4"/>
  <c r="H43" i="4"/>
  <c r="G43" i="4"/>
  <c r="F43" i="4"/>
  <c r="E43" i="4"/>
  <c r="D43" i="4"/>
  <c r="C43" i="4"/>
  <c r="B43" i="4"/>
  <c r="J41" i="4"/>
  <c r="I41" i="4"/>
  <c r="H41" i="4"/>
  <c r="G41" i="4"/>
  <c r="F41" i="4"/>
  <c r="E41" i="4"/>
  <c r="D41" i="4"/>
  <c r="C41" i="4"/>
  <c r="B41" i="4"/>
  <c r="J32" i="4"/>
  <c r="I32" i="4"/>
  <c r="H32" i="4"/>
  <c r="G32" i="4"/>
  <c r="F32" i="4"/>
  <c r="E32" i="4"/>
  <c r="D32" i="4"/>
  <c r="C32" i="4"/>
  <c r="B32" i="4"/>
  <c r="J30" i="4"/>
  <c r="I30" i="4"/>
  <c r="H30" i="4"/>
  <c r="G30" i="4"/>
  <c r="F30" i="4"/>
  <c r="E30" i="4"/>
  <c r="D30" i="4"/>
  <c r="C30" i="4"/>
  <c r="B30" i="4"/>
  <c r="J25" i="4"/>
  <c r="I25" i="4"/>
  <c r="H25" i="4"/>
  <c r="G25" i="4"/>
  <c r="F25" i="4"/>
  <c r="E25" i="4"/>
  <c r="D25" i="4"/>
  <c r="C25" i="4"/>
  <c r="B25" i="4"/>
  <c r="J23" i="4"/>
  <c r="I23" i="4"/>
  <c r="H23" i="4"/>
  <c r="G23" i="4"/>
  <c r="F23" i="4"/>
  <c r="E23" i="4"/>
  <c r="D23" i="4"/>
  <c r="C23" i="4"/>
  <c r="B23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1" i="4"/>
  <c r="I11" i="4"/>
  <c r="H11" i="4"/>
  <c r="G11" i="4"/>
  <c r="F11" i="4"/>
  <c r="E11" i="4"/>
  <c r="D11" i="4"/>
  <c r="C11" i="4"/>
  <c r="B11" i="4"/>
  <c r="J9" i="4"/>
  <c r="I9" i="4"/>
  <c r="H9" i="4"/>
  <c r="G9" i="4"/>
  <c r="F9" i="4"/>
  <c r="E9" i="4"/>
  <c r="D9" i="4"/>
  <c r="C9" i="4"/>
  <c r="B9" i="4"/>
  <c r="E15" i="3" l="1"/>
  <c r="D15" i="3"/>
  <c r="I40" i="2" l="1"/>
  <c r="H40" i="2"/>
  <c r="D39" i="2"/>
  <c r="I39" i="2" s="1"/>
  <c r="C39" i="2"/>
  <c r="H39" i="2" s="1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</calcChain>
</file>

<file path=xl/sharedStrings.xml><?xml version="1.0" encoding="utf-8"?>
<sst xmlns="http://schemas.openxmlformats.org/spreadsheetml/2006/main" count="365" uniqueCount="282">
  <si>
    <t>VEHICLE REGISTRATIONS AND LICENSED DRIVERS</t>
  </si>
  <si>
    <t>Department of Licensing | 360-902-3600 | http://www.dol.wa.gov</t>
  </si>
  <si>
    <t>Vehicles Per</t>
  </si>
  <si>
    <t>Calendar</t>
  </si>
  <si>
    <r>
      <t>Vehicles</t>
    </r>
    <r>
      <rPr>
        <b/>
        <vertAlign val="superscript"/>
        <sz val="10"/>
        <rFont val="Arial"/>
        <family val="2"/>
      </rPr>
      <t>1</t>
    </r>
  </si>
  <si>
    <t>Licensed</t>
  </si>
  <si>
    <t>Licensed Driver</t>
  </si>
  <si>
    <t xml:space="preserve">Year </t>
  </si>
  <si>
    <t>Total</t>
  </si>
  <si>
    <t>Cars</t>
  </si>
  <si>
    <r>
      <t xml:space="preserve">   Drivers</t>
    </r>
    <r>
      <rPr>
        <b/>
        <vertAlign val="superscript"/>
        <sz val="10"/>
        <rFont val="Arial"/>
        <family val="2"/>
      </rPr>
      <t>2</t>
    </r>
  </si>
  <si>
    <r>
      <t>2017</t>
    </r>
    <r>
      <rPr>
        <vertAlign val="superscript"/>
        <sz val="10"/>
        <rFont val="Arial"/>
        <family val="2"/>
      </rPr>
      <t>3</t>
    </r>
  </si>
  <si>
    <r>
      <t>2018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</si>
  <si>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2"/>
      </rPr>
      <t>Vehicles that pay full registration fees in Washington state only. Prorate</t>
    </r>
  </si>
  <si>
    <t xml:space="preserve"> vehicles that pay partial fees to more than one state are not included.</t>
  </si>
  <si>
    <r>
      <t>2</t>
    </r>
    <r>
      <rPr>
        <sz val="10"/>
        <rFont val="Arial"/>
        <family val="2"/>
      </rPr>
      <t>Licensed military personnel are not included in the state total.</t>
    </r>
  </si>
  <si>
    <r>
      <t>3</t>
    </r>
    <r>
      <rPr>
        <sz val="10"/>
        <rFont val="Arial"/>
        <family val="2"/>
      </rPr>
      <t>2017 vehicle counts are estimates due to DOLs system migration.</t>
    </r>
  </si>
  <si>
    <r>
      <t>4</t>
    </r>
    <r>
      <rPr>
        <sz val="10"/>
        <rFont val="Arial"/>
        <family val="2"/>
      </rPr>
      <t>2018 driver counts reflect record clean up completed prior to DOLs</t>
    </r>
  </si>
  <si>
    <t xml:space="preserve"> migration to a new system in September 2018.</t>
  </si>
  <si>
    <t>Table: TT01</t>
  </si>
  <si>
    <t>PUBLIC ROADWAY MILES BY OWNER</t>
  </si>
  <si>
    <t>Department of Transportation | 360-705-7500 | http://www.wsdot.wa.gov</t>
  </si>
  <si>
    <t>Classification</t>
  </si>
  <si>
    <t>State Highway Interstate</t>
  </si>
  <si>
    <t>State Highway Principal Arterial</t>
  </si>
  <si>
    <t>State Highway Minor Arterial</t>
  </si>
  <si>
    <t>State Highway Collector</t>
  </si>
  <si>
    <t>County Roads</t>
  </si>
  <si>
    <t>City Streets</t>
  </si>
  <si>
    <t>Other State Roads</t>
  </si>
  <si>
    <t>Federal Roads</t>
  </si>
  <si>
    <t>Total Roadway Miles</t>
  </si>
  <si>
    <t>Table: TT02</t>
  </si>
  <si>
    <r>
      <t>ROAD USAGE AND SAFETY</t>
    </r>
    <r>
      <rPr>
        <b/>
        <vertAlign val="superscript"/>
        <sz val="10"/>
        <rFont val="Arial"/>
        <family val="2"/>
      </rPr>
      <t>1</t>
    </r>
  </si>
  <si>
    <t>Calendar Year</t>
  </si>
  <si>
    <r>
      <t>Interstate System</t>
    </r>
    <r>
      <rPr>
        <vertAlign val="superscript"/>
        <sz val="10"/>
        <rFont val="Arial"/>
        <family val="2"/>
      </rPr>
      <t>2</t>
    </r>
  </si>
  <si>
    <r>
      <t xml:space="preserve">  Vehicle Miles Traveled</t>
    </r>
    <r>
      <rPr>
        <vertAlign val="superscript"/>
        <sz val="10"/>
        <rFont val="Arial"/>
        <family val="2"/>
      </rPr>
      <t>3</t>
    </r>
  </si>
  <si>
    <t xml:space="preserve">  Number of collisions</t>
  </si>
  <si>
    <t xml:space="preserve">    Collisions/100 Million Miles</t>
  </si>
  <si>
    <r>
      <t xml:space="preserve">  Number of fatalities</t>
    </r>
    <r>
      <rPr>
        <vertAlign val="superscript"/>
        <sz val="10"/>
        <rFont val="Arial"/>
        <family val="2"/>
      </rPr>
      <t>6</t>
    </r>
  </si>
  <si>
    <t xml:space="preserve">    Fatalities/100 Million Miles</t>
  </si>
  <si>
    <r>
      <t>State Highways</t>
    </r>
    <r>
      <rPr>
        <vertAlign val="superscript"/>
        <sz val="10"/>
        <rFont val="Arial"/>
        <family val="2"/>
      </rPr>
      <t>4</t>
    </r>
  </si>
  <si>
    <t>Miscellaneous Trafficways</t>
  </si>
  <si>
    <t xml:space="preserve">  Number of fatalities</t>
  </si>
  <si>
    <r>
      <t>Total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</si>
  <si>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Figures reflect investigated collisions only.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</si>
  <si>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All numbers were updated. Overpasses crossing interstates are now included in State Route counts.</t>
    </r>
  </si>
  <si>
    <r>
      <t>3</t>
    </r>
    <r>
      <rPr>
        <sz val="10"/>
        <color theme="1"/>
        <rFont val="Arial"/>
        <family val="2"/>
      </rPr>
      <t>Billions of miles.</t>
    </r>
  </si>
  <si>
    <r>
      <t>4</t>
    </r>
    <r>
      <rPr>
        <sz val="10"/>
        <color theme="1"/>
        <rFont val="Arial"/>
        <family val="2"/>
      </rPr>
      <t>Includes data for routes designated as U.S. Routes.</t>
    </r>
  </si>
  <si>
    <r>
      <t>5</t>
    </r>
    <r>
      <rPr>
        <sz val="10"/>
        <color theme="1"/>
        <rFont val="Arial"/>
        <family val="2"/>
      </rPr>
      <t>Also includes U.S. Forest, National Park, Other Federal, Tribal, State Parks and Other State Roadways.</t>
    </r>
  </si>
  <si>
    <r>
      <t>6</t>
    </r>
    <r>
      <rPr>
        <sz val="10"/>
        <rFont val="Arial"/>
        <family val="2"/>
      </rPr>
      <t>Fatality information provided by the WA Traffic Safety Commission's Fatality Analysis Reporting System.</t>
    </r>
  </si>
  <si>
    <t>Table: TT03</t>
  </si>
  <si>
    <r>
      <t>DRIVERS INVOLVED IN COLLISIONS BY AGE OF DRIVER</t>
    </r>
    <r>
      <rPr>
        <b/>
        <vertAlign val="superscript"/>
        <sz val="10"/>
        <rFont val="Arial"/>
        <family val="2"/>
      </rPr>
      <t>1</t>
    </r>
  </si>
  <si>
    <t>All Collisions</t>
  </si>
  <si>
    <t>Age &lt; 16</t>
  </si>
  <si>
    <t>18-19</t>
  </si>
  <si>
    <t>20-24</t>
  </si>
  <si>
    <t>25-34</t>
  </si>
  <si>
    <t>35-44</t>
  </si>
  <si>
    <t>45-54</t>
  </si>
  <si>
    <t>55-64</t>
  </si>
  <si>
    <t>65-74</t>
  </si>
  <si>
    <t>75+</t>
  </si>
  <si>
    <t>Age Not Stated</t>
  </si>
  <si>
    <r>
      <t>Collisions with Fatalities</t>
    </r>
    <r>
      <rPr>
        <u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</si>
  <si>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Figures reflect investigated collisions only.</t>
    </r>
  </si>
  <si>
    <r>
      <t>2</t>
    </r>
    <r>
      <rPr>
        <sz val="10"/>
        <rFont val="Arial"/>
        <family val="2"/>
      </rPr>
      <t>Fatality information provided by the WA Traffic Safety Commission's Fatality Analysis Reporting System.</t>
    </r>
  </si>
  <si>
    <t>Table: TT04</t>
  </si>
  <si>
    <r>
      <t>NUMBER OF CONTRIBUTING CIRCUMSTANCES IN INVESTIGATED COLLISIONS</t>
    </r>
    <r>
      <rPr>
        <b/>
        <vertAlign val="superscript"/>
        <sz val="10"/>
        <rFont val="Arial"/>
        <family val="2"/>
      </rPr>
      <t>1</t>
    </r>
  </si>
  <si>
    <r>
      <t>Excessive Speed</t>
    </r>
    <r>
      <rPr>
        <vertAlign val="superscript"/>
        <sz val="10"/>
        <rFont val="Arial"/>
        <family val="2"/>
      </rPr>
      <t>2</t>
    </r>
  </si>
  <si>
    <r>
      <t>Failure to Yield Right-of-Way</t>
    </r>
    <r>
      <rPr>
        <vertAlign val="superscript"/>
        <sz val="10"/>
        <rFont val="Arial"/>
        <family val="2"/>
      </rPr>
      <t>2</t>
    </r>
  </si>
  <si>
    <t>Following too Closely</t>
  </si>
  <si>
    <t>Inattention</t>
  </si>
  <si>
    <t>Under Influence of Alcohol</t>
  </si>
  <si>
    <r>
      <t>Disregard Stop Light/Sign</t>
    </r>
    <r>
      <rPr>
        <vertAlign val="superscript"/>
        <sz val="10"/>
        <rFont val="Arial"/>
        <family val="2"/>
      </rPr>
      <t>2</t>
    </r>
  </si>
  <si>
    <t>Defective Equipment</t>
  </si>
  <si>
    <t>Over Center Line</t>
  </si>
  <si>
    <t>Apparently Asleep</t>
  </si>
  <si>
    <t>Disregarding Warning Signal</t>
  </si>
  <si>
    <t>Under Influence of Drugs</t>
  </si>
  <si>
    <r>
      <t>Other</t>
    </r>
    <r>
      <rPr>
        <vertAlign val="superscript"/>
        <sz val="10"/>
        <rFont val="Arial"/>
        <family val="2"/>
      </rPr>
      <t>3</t>
    </r>
  </si>
  <si>
    <t>Operating Handheld/Hands-Free Cell Phone</t>
  </si>
  <si>
    <t>Driver Distractions (Not Including Cell Phone)</t>
  </si>
  <si>
    <r>
      <t>Collisions with Fatalities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</si>
  <si>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Figures reflect investigated collisions only as well as all contributing circumstances for all drivers involved. Each motor vehicle driver involved in a</t>
    </r>
  </si>
  <si>
    <t>collision can have up to three contributing circumstances.</t>
  </si>
  <si>
    <r>
      <t>2</t>
    </r>
    <r>
      <rPr>
        <sz val="10"/>
        <color theme="1"/>
        <rFont val="Arial"/>
        <family val="2"/>
      </rPr>
      <t>Similar contributing circumstances combined.</t>
    </r>
  </si>
  <si>
    <r>
      <t>3</t>
    </r>
    <r>
      <rPr>
        <sz val="10"/>
        <rFont val="Arial"/>
        <family val="2"/>
      </rPr>
      <t>Apparently fatigued, apparently ill, disregard flagger-officer, failing to signal, had taken medication, headlight violation, improper backing,</t>
    </r>
  </si>
  <si>
    <t>parking passing, signal or turn and other items.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</si>
  <si>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Contributing Circumstances for Alcohol, Drugs and Distraction in Fatal Collisions provided by the Washington Traffic Safety Commission's</t>
    </r>
  </si>
  <si>
    <t>Fatality Analysis Reporting System. Under the influence of Alcohol includes drivers positive for ANY alcohol above a Blood Alcohol Content of 0.00.</t>
  </si>
  <si>
    <t>Table: TT05</t>
  </si>
  <si>
    <r>
      <t>SEATTLE-TACOMA INTERNATIONAL AIRPORT TRAFFIC</t>
    </r>
    <r>
      <rPr>
        <b/>
        <vertAlign val="superscript"/>
        <sz val="10"/>
        <rFont val="Arial"/>
        <family val="2"/>
      </rPr>
      <t>1</t>
    </r>
  </si>
  <si>
    <t>Port of Seattle | 206-787-5388 | http://www.portseattle.org</t>
  </si>
  <si>
    <t>Total Passengers</t>
  </si>
  <si>
    <t xml:space="preserve">  In</t>
  </si>
  <si>
    <t xml:space="preserve">  Out</t>
  </si>
  <si>
    <r>
      <t>Total Mail</t>
    </r>
    <r>
      <rPr>
        <vertAlign val="superscript"/>
        <sz val="10"/>
        <rFont val="Arial"/>
        <family val="2"/>
      </rPr>
      <t>2</t>
    </r>
  </si>
  <si>
    <t xml:space="preserve">  Contiguous U.S.</t>
  </si>
  <si>
    <t xml:space="preserve">  Alaska</t>
  </si>
  <si>
    <t xml:space="preserve">  Hawaii</t>
  </si>
  <si>
    <t xml:space="preserve">  Asia</t>
  </si>
  <si>
    <t xml:space="preserve">  Canada</t>
  </si>
  <si>
    <t xml:space="preserve">  Europe</t>
  </si>
  <si>
    <t xml:space="preserve">  Mexico</t>
  </si>
  <si>
    <t xml:space="preserve">  Other</t>
  </si>
  <si>
    <t>Total Aircraft</t>
  </si>
  <si>
    <r>
      <t>1</t>
    </r>
    <r>
      <rPr>
        <sz val="10"/>
        <color theme="1"/>
        <rFont val="Arial"/>
        <family val="2"/>
      </rPr>
      <t>Data as reported to Port of Seattle by the airlines.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</si>
  <si>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Metric Tons (1 metric ton equals 2,204.6 pounds). Excludes air mail volumes.</t>
    </r>
  </si>
  <si>
    <r>
      <t>3</t>
    </r>
    <r>
      <rPr>
        <sz val="10"/>
        <rFont val="Arial"/>
        <family val="2"/>
      </rPr>
      <t>Includes air carrier, air taxi, general aviation and military training.</t>
    </r>
  </si>
  <si>
    <t>Table: TT06</t>
  </si>
  <si>
    <t>PILOT AND AIRCRAFT REGISTRATIONS</t>
  </si>
  <si>
    <t>Department of Transportation | 360-705-7991 | http://www.wsdot.wa.gov</t>
  </si>
  <si>
    <t xml:space="preserve">Calendar
Year      </t>
  </si>
  <si>
    <t>Pilot
Registrations</t>
  </si>
  <si>
    <t>Aircraft
Registrations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</si>
  <si>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Source of data for 2006 and beyond is U.S. Civil Airmen</t>
    </r>
  </si>
  <si>
    <t xml:space="preserve">Statistics, Federal Aviation Administration Table 5, </t>
  </si>
  <si>
    <t xml:space="preserve">Estimated Active Pilots and Flight Instructors by FAA </t>
  </si>
  <si>
    <t>Region and State.</t>
  </si>
  <si>
    <t>Note: As of June 30, 2005, the state of Washington no</t>
  </si>
  <si>
    <t xml:space="preserve">longer requires pilots to register since they are required to </t>
  </si>
  <si>
    <t>register with the federal government.</t>
  </si>
  <si>
    <t>Table: TT07</t>
  </si>
  <si>
    <t>PUBLIC TRANSIT SYSTEMS: REVENUES AND EXPENDITURES</t>
  </si>
  <si>
    <t>Department of Transportation | 360-705-7887 | http://www.wsdot.wa.gov</t>
  </si>
  <si>
    <t>$ in Thousands</t>
  </si>
  <si>
    <t>Revenues by Source</t>
  </si>
  <si>
    <t>Local Taxes</t>
  </si>
  <si>
    <t>Local Fares &amp; Other</t>
  </si>
  <si>
    <t xml:space="preserve">  Fares</t>
  </si>
  <si>
    <t xml:space="preserve">  Vanpool</t>
  </si>
  <si>
    <r>
      <t xml:space="preserve">  Other</t>
    </r>
    <r>
      <rPr>
        <vertAlign val="superscript"/>
        <sz val="10"/>
        <rFont val="Arial"/>
        <family val="2"/>
      </rPr>
      <t>1</t>
    </r>
  </si>
  <si>
    <r>
      <t>State/Local MVET</t>
    </r>
    <r>
      <rPr>
        <vertAlign val="superscript"/>
        <sz val="10"/>
        <rFont val="Arial"/>
        <family val="2"/>
      </rPr>
      <t>2</t>
    </r>
  </si>
  <si>
    <t>Sales Tax Equalization</t>
  </si>
  <si>
    <t>Federal Grants</t>
  </si>
  <si>
    <t xml:space="preserve">  Operations &amp; Planning</t>
  </si>
  <si>
    <t>State Operating Grants</t>
  </si>
  <si>
    <t>State Operating Distribution</t>
  </si>
  <si>
    <t>--</t>
  </si>
  <si>
    <t>Expenditures by Purpose</t>
  </si>
  <si>
    <t>Operations</t>
  </si>
  <si>
    <t>Debt Services</t>
  </si>
  <si>
    <t>Depreciation</t>
  </si>
  <si>
    <t>Capital</t>
  </si>
  <si>
    <t>Acquisition</t>
  </si>
  <si>
    <t>LESS:</t>
  </si>
  <si>
    <t xml:space="preserve">  Federal Capital</t>
  </si>
  <si>
    <r>
      <t xml:space="preserve">  Other Contributions</t>
    </r>
    <r>
      <rPr>
        <vertAlign val="superscript"/>
        <sz val="10"/>
        <rFont val="Arial"/>
        <family val="2"/>
      </rPr>
      <t>4</t>
    </r>
  </si>
  <si>
    <t xml:space="preserve">  State Capital</t>
  </si>
  <si>
    <t>Net Local Investment</t>
  </si>
  <si>
    <r>
      <t>1</t>
    </r>
    <r>
      <rPr>
        <sz val="10"/>
        <rFont val="Arial"/>
        <family val="2"/>
      </rPr>
      <t>The Other category includes advertising, rentals/leases, principal and interest payments and charter service.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</si>
  <si>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MVET -- Motor Vehicle Excise Tax. MVET is assessed by Sound Transit.</t>
    </r>
  </si>
  <si>
    <r>
      <t>3</t>
    </r>
    <r>
      <rPr>
        <sz val="10"/>
        <color theme="1"/>
        <rFont val="Arial"/>
        <family val="2"/>
      </rPr>
      <t>Debt service and depreciation have been removed from this line.</t>
    </r>
  </si>
  <si>
    <r>
      <t>4</t>
    </r>
    <r>
      <rPr>
        <sz val="10"/>
        <rFont val="Arial"/>
        <family val="2"/>
      </rPr>
      <t>Includes capital leases, debt financing and other contributions.</t>
    </r>
  </si>
  <si>
    <t>Table: TT08</t>
  </si>
  <si>
    <t>STATE FERRY SYSTEM: REVENUES AND EXPENDITURES</t>
  </si>
  <si>
    <t>All Figures in Thousands</t>
  </si>
  <si>
    <t>State Fiscal Year</t>
  </si>
  <si>
    <t>2007</t>
  </si>
  <si>
    <r>
      <t>2008</t>
    </r>
    <r>
      <rPr>
        <b/>
        <vertAlign val="superscript"/>
        <sz val="10"/>
        <rFont val="Arial"/>
        <family val="2"/>
      </rPr>
      <t>1</t>
    </r>
  </si>
  <si>
    <t>2009</t>
  </si>
  <si>
    <t>2010</t>
  </si>
  <si>
    <t>2011</t>
  </si>
  <si>
    <r>
      <t>2012</t>
    </r>
    <r>
      <rPr>
        <b/>
        <vertAlign val="superscript"/>
        <sz val="10"/>
        <rFont val="Arial"/>
        <family val="2"/>
      </rPr>
      <t>2</t>
    </r>
  </si>
  <si>
    <t>2013</t>
  </si>
  <si>
    <t>2014</t>
  </si>
  <si>
    <t>2015</t>
  </si>
  <si>
    <t>Traffic Handled</t>
  </si>
  <si>
    <t>Passengers</t>
  </si>
  <si>
    <t>Vehicles</t>
  </si>
  <si>
    <t>Revenues - $</t>
  </si>
  <si>
    <t>Ferry System</t>
  </si>
  <si>
    <t xml:space="preserve">   Farebox</t>
  </si>
  <si>
    <t xml:space="preserve">   Other</t>
  </si>
  <si>
    <r>
      <t>Tax Support</t>
    </r>
    <r>
      <rPr>
        <vertAlign val="superscript"/>
        <sz val="10"/>
        <rFont val="Arial"/>
        <family val="2"/>
      </rPr>
      <t>4</t>
    </r>
  </si>
  <si>
    <t>Expenditures - $</t>
  </si>
  <si>
    <r>
      <t>Payroll</t>
    </r>
    <r>
      <rPr>
        <vertAlign val="superscript"/>
        <sz val="10"/>
        <rFont val="Arial"/>
        <family val="2"/>
      </rPr>
      <t>5</t>
    </r>
  </si>
  <si>
    <t xml:space="preserve">   Vessel</t>
  </si>
  <si>
    <t xml:space="preserve">   Terminal</t>
  </si>
  <si>
    <t>Maintenance</t>
  </si>
  <si>
    <t>Fuel</t>
  </si>
  <si>
    <r>
      <t>Administration</t>
    </r>
    <r>
      <rPr>
        <vertAlign val="superscript"/>
        <sz val="10"/>
        <rFont val="Arial"/>
        <family val="2"/>
      </rPr>
      <t>6</t>
    </r>
  </si>
  <si>
    <t>Other</t>
  </si>
  <si>
    <r>
      <t>1</t>
    </r>
    <r>
      <rPr>
        <sz val="10"/>
        <rFont val="Arial"/>
        <family val="2"/>
      </rPr>
      <t>2008-2012 revenues and ridership obtained from WSF route statements.</t>
    </r>
  </si>
  <si>
    <r>
      <t>2</t>
    </r>
    <r>
      <rPr>
        <sz val="10"/>
        <rFont val="Arial"/>
        <family val="2"/>
      </rPr>
      <t>Revenues do not include revenue from a capital vessel replacement surcharge put in effect beginning in FY 2012.</t>
    </r>
  </si>
  <si>
    <r>
      <t>4</t>
    </r>
    <r>
      <rPr>
        <sz val="10"/>
        <rFont val="Arial"/>
        <family val="2"/>
      </rPr>
      <t>Tax Support from the Motor Vehicle Fund consists of statutorily dedicated fuel tax and license, permits and fees for Washington State Ferry</t>
    </r>
  </si>
  <si>
    <t>operating account (Fund 109).</t>
  </si>
  <si>
    <r>
      <t>5</t>
    </r>
    <r>
      <rPr>
        <sz val="10"/>
        <rFont val="Arial"/>
        <family val="2"/>
      </rPr>
      <t>Payroll as represented in this table only includes vessel and terminal operations labor.</t>
    </r>
  </si>
  <si>
    <r>
      <t>6</t>
    </r>
    <r>
      <rPr>
        <sz val="10"/>
        <rFont val="Arial"/>
        <family val="2"/>
      </rPr>
      <t>2005 expenditures include security expenditures not reported in the 2005 route statements (per Legislative direction).</t>
    </r>
  </si>
  <si>
    <t>Notes: Passenger counts do not include driver of the vehicle. Vehicles plus passengers represent total riders. Totals may not add due to rounding.</t>
  </si>
  <si>
    <t>Table: TT09</t>
  </si>
  <si>
    <t>FUNDS AVAILABLE FOR TRANSPORTATION</t>
  </si>
  <si>
    <r>
      <t>SOURCES AND USES OF FUNDS, BIENNIUM</t>
    </r>
    <r>
      <rPr>
        <b/>
        <vertAlign val="superscript"/>
        <sz val="10"/>
        <rFont val="Arial"/>
        <family val="2"/>
      </rPr>
      <t>1,2</t>
    </r>
  </si>
  <si>
    <t>$ in Millions</t>
  </si>
  <si>
    <t>Fund Sources and Uses</t>
  </si>
  <si>
    <t>2017-19
Actuals</t>
  </si>
  <si>
    <t>2019-21
Estimated</t>
  </si>
  <si>
    <t>Sources of State Collected Revenues &amp; Funds</t>
  </si>
  <si>
    <t xml:space="preserve">  Total Motor Vehicle Fuel Tax</t>
  </si>
  <si>
    <t xml:space="preserve">  Licenses, Permits and Fees (Vehicle and Driver)</t>
  </si>
  <si>
    <t xml:space="preserve">  Vehicle Sales Tax </t>
  </si>
  <si>
    <t xml:space="preserve">  Rental Car Tax</t>
  </si>
  <si>
    <t xml:space="preserve">  Business Related</t>
  </si>
  <si>
    <t xml:space="preserve">  Ferry Fares</t>
  </si>
  <si>
    <t xml:space="preserve">  Toll and Related Revenue</t>
  </si>
  <si>
    <t xml:space="preserve">  Aircraft Registrations, Etc.</t>
  </si>
  <si>
    <t xml:space="preserve">  Bond Proceeds</t>
  </si>
  <si>
    <t xml:space="preserve">  Federal Funds to Washington State Dept. of Transportation (WSDOT)</t>
  </si>
  <si>
    <t xml:space="preserve">  Local Funds to WSDOT</t>
  </si>
  <si>
    <t>Total Transportation Funds Collected at the State Level</t>
  </si>
  <si>
    <t>Statutory Distributions &amp; Appropriations for Other Agencies</t>
  </si>
  <si>
    <t xml:space="preserve">  Debt Service</t>
  </si>
  <si>
    <t xml:space="preserve">     Local Programs</t>
  </si>
  <si>
    <t xml:space="preserve">  Other Agency Distributions of Refunds, LPF and Transfers</t>
  </si>
  <si>
    <t>Total Distributions &amp; Appropriations</t>
  </si>
  <si>
    <t>Remaining Funds Available to WSDOT</t>
  </si>
  <si>
    <t>Uses of Funds</t>
  </si>
  <si>
    <t>Operating Uses</t>
  </si>
  <si>
    <t xml:space="preserve">  Highway Maintenance &amp; Traffic Operations</t>
  </si>
  <si>
    <t xml:space="preserve">  Toll Operations &amp; Maintenance</t>
  </si>
  <si>
    <t xml:space="preserve">  WSF Maintenance &amp; Operations</t>
  </si>
  <si>
    <t xml:space="preserve">  Public Transportation &amp; Rail</t>
  </si>
  <si>
    <t xml:space="preserve">  Aviation</t>
  </si>
  <si>
    <t xml:space="preserve">  Transportation Partnerships</t>
  </si>
  <si>
    <t xml:space="preserve">  Local Programs</t>
  </si>
  <si>
    <t xml:space="preserve">  Facilities Maintenance &amp; Operations</t>
  </si>
  <si>
    <t xml:space="preserve">  Program Delivery &amp; Management Support</t>
  </si>
  <si>
    <t xml:space="preserve">  Transportation Management &amp; Support</t>
  </si>
  <si>
    <t xml:space="preserve">  Information Technology</t>
  </si>
  <si>
    <t xml:space="preserve">  Transportation Planning, Data &amp; Research</t>
  </si>
  <si>
    <t xml:space="preserve">  Charges from Other Agencies</t>
  </si>
  <si>
    <t>Total Operating</t>
  </si>
  <si>
    <t>Capital Uses</t>
  </si>
  <si>
    <t xml:space="preserve">  Highway Construction </t>
  </si>
  <si>
    <t xml:space="preserve">  Washington State Ferry System Construction</t>
  </si>
  <si>
    <t xml:space="preserve">  Capital Facilities</t>
  </si>
  <si>
    <t xml:space="preserve">  Traffic Operations </t>
  </si>
  <si>
    <t xml:space="preserve">  Rail</t>
  </si>
  <si>
    <t>Aviation</t>
  </si>
  <si>
    <t xml:space="preserve">  Total Capital</t>
  </si>
  <si>
    <t>Total Use of Funds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</si>
  <si>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Sources of funds based on the June 2019 Revenue Forecast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</si>
  <si>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Uses of funds based on actual expenditures as of August 27, 2019 and the 2019-21 </t>
    </r>
  </si>
  <si>
    <t>Enacted Budget.</t>
  </si>
  <si>
    <t>Note: Components may not add due to rounding.</t>
  </si>
  <si>
    <t>Table: TT10</t>
  </si>
  <si>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Domestic</t>
    </r>
  </si>
  <si>
    <t xml:space="preserve">    In</t>
  </si>
  <si>
    <t xml:space="preserve">    Out</t>
  </si>
  <si>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International</t>
    </r>
  </si>
  <si>
    <r>
      <t>Total Freight</t>
    </r>
    <r>
      <rPr>
        <vertAlign val="superscript"/>
        <sz val="10"/>
        <color theme="1"/>
        <rFont val="Arial"/>
        <family val="2"/>
      </rPr>
      <t>2,3</t>
    </r>
  </si>
  <si>
    <t>2016</t>
  </si>
  <si>
    <r>
      <t>3</t>
    </r>
    <r>
      <rPr>
        <sz val="10"/>
        <rFont val="Arial"/>
        <family val="2"/>
      </rPr>
      <t>2018 revenues and ridership based on preliminary WSF route statements for the full fiscal year.</t>
    </r>
  </si>
  <si>
    <r>
      <t>2018</t>
    </r>
    <r>
      <rPr>
        <b/>
        <vertAlign val="superscript"/>
        <sz val="10"/>
        <rFont val="Arial"/>
        <family val="2"/>
      </rPr>
      <t>3</t>
    </r>
  </si>
  <si>
    <t>2017</t>
  </si>
  <si>
    <t xml:space="preserve">  Gas Tax Distribution to Cities &amp; Counties &amp; State Agencies Administering</t>
  </si>
  <si>
    <t>TRANSPORTATION</t>
  </si>
  <si>
    <t xml:space="preserve">Washington State Data Book  </t>
  </si>
  <si>
    <t>Table</t>
  </si>
  <si>
    <t>Title</t>
  </si>
  <si>
    <t>Page</t>
  </si>
  <si>
    <t xml:space="preserve">TT01 </t>
  </si>
  <si>
    <t>Vehicle Registrations and Licensed Drivers</t>
  </si>
  <si>
    <t xml:space="preserve">TT02 </t>
  </si>
  <si>
    <t>Public Roadway Miles by Owner</t>
  </si>
  <si>
    <t xml:space="preserve">TT03 </t>
  </si>
  <si>
    <t>Road Usage and Safety</t>
  </si>
  <si>
    <t xml:space="preserve">TT04 </t>
  </si>
  <si>
    <t>Drivers Involved in Collisions by Age of Driver</t>
  </si>
  <si>
    <t xml:space="preserve">TT05 </t>
  </si>
  <si>
    <t>Number of Contributing Circumstances in Investigated Collisions</t>
  </si>
  <si>
    <t xml:space="preserve">TT06 </t>
  </si>
  <si>
    <t>Seattle-Tacoma International Airport Traffic</t>
  </si>
  <si>
    <t xml:space="preserve">TT07 </t>
  </si>
  <si>
    <t>Pilot and Aircraft Registrations</t>
  </si>
  <si>
    <t xml:space="preserve">TT08 </t>
  </si>
  <si>
    <t>Public Transit Systems: Revenues and Expenditures</t>
  </si>
  <si>
    <t xml:space="preserve">TT09 </t>
  </si>
  <si>
    <t>State Ferry System: Revenues and Expenditures</t>
  </si>
  <si>
    <t xml:space="preserve">TT10 </t>
  </si>
  <si>
    <t>Funds Available for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</si>
</sst>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#,##0.000"/>
    <numFmt numFmtId="166" formatCode="_(* #,##0_);_(* \(#,##0\);_(* &quot;-&quot;??_);_(@_)"/>
  </numFmts>
  <fonts count="25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9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  <font>
      <u/>
      <vertAlign val="superscript"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0" fontId="19" fillId="0" borderId="0"/>
    <xf numFmtId="43" fontId="2" fillId="0" borderId="0" applyFont="0" applyFill="0" applyBorder="0" applyAlignment="0" applyProtection="0"/>
    <xf numFmtId="0" fontId="19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5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right"/>
    </xf>
    <xf numFmtId="0" fontId="3" fillId="0" borderId="1" xfId="2" applyFont="1" applyFill="1" applyBorder="1" applyAlignment="1"/>
    <xf numFmtId="0" fontId="4" fillId="0" borderId="1" xfId="2" applyFont="1" applyFill="1" applyBorder="1"/>
    <xf numFmtId="0" fontId="3" fillId="0" borderId="1" xfId="2" applyFont="1" applyFill="1" applyBorder="1" applyAlignment="1">
      <alignment horizontal="right"/>
    </xf>
    <xf numFmtId="49" fontId="3" fillId="0" borderId="1" xfId="2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right"/>
    </xf>
    <xf numFmtId="3" fontId="5" fillId="0" borderId="0" xfId="2" applyNumberFormat="1" applyFont="1" applyFill="1" applyAlignment="1">
      <alignment horizontal="right"/>
    </xf>
    <xf numFmtId="3" fontId="5" fillId="0" borderId="0" xfId="2" applyNumberFormat="1" applyFont="1" applyFill="1" applyAlignment="1"/>
    <xf numFmtId="2" fontId="4" fillId="0" borderId="0" xfId="2" applyNumberFormat="1" applyFont="1" applyFill="1" applyAlignment="1">
      <alignment horizontal="right"/>
    </xf>
    <xf numFmtId="2" fontId="7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/>
    <xf numFmtId="3" fontId="5" fillId="0" borderId="0" xfId="2" applyNumberFormat="1" applyFont="1" applyFill="1"/>
    <xf numFmtId="2" fontId="5" fillId="0" borderId="0" xfId="2" applyNumberFormat="1" applyFont="1" applyFill="1" applyAlignment="1">
      <alignment horizontal="right"/>
    </xf>
    <xf numFmtId="4" fontId="5" fillId="0" borderId="0" xfId="2" applyNumberFormat="1" applyFont="1" applyFill="1"/>
    <xf numFmtId="49" fontId="5" fillId="0" borderId="0" xfId="2" applyNumberFormat="1" applyFont="1" applyFill="1" applyBorder="1" applyAlignment="1"/>
    <xf numFmtId="0" fontId="5" fillId="0" borderId="0" xfId="2" applyFont="1" applyFill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/>
    <xf numFmtId="3" fontId="5" fillId="0" borderId="0" xfId="1" applyNumberFormat="1" applyFont="1" applyFill="1"/>
    <xf numFmtId="0" fontId="5" fillId="0" borderId="0" xfId="2" quotePrefix="1" applyFont="1" applyFill="1" applyAlignment="1">
      <alignment horizontal="left"/>
    </xf>
    <xf numFmtId="0" fontId="10" fillId="0" borderId="0" xfId="2" applyFont="1" applyFill="1"/>
    <xf numFmtId="0" fontId="11" fillId="0" borderId="0" xfId="2" applyFont="1" applyFill="1" applyAlignment="1"/>
    <xf numFmtId="164" fontId="5" fillId="0" borderId="0" xfId="2" applyNumberFormat="1" applyFont="1" applyFill="1"/>
    <xf numFmtId="165" fontId="4" fillId="0" borderId="0" xfId="2" applyNumberFormat="1" applyFont="1" applyFill="1"/>
    <xf numFmtId="2" fontId="5" fillId="0" borderId="0" xfId="2" applyNumberFormat="1" applyFont="1" applyFill="1" applyAlignment="1">
      <alignment horizontal="right" wrapText="1"/>
    </xf>
    <xf numFmtId="0" fontId="5" fillId="0" borderId="0" xfId="2" applyFont="1" applyFill="1" applyBorder="1" applyAlignment="1"/>
    <xf numFmtId="0" fontId="5" fillId="0" borderId="0" xfId="2" applyFont="1" applyFill="1" applyBorder="1"/>
    <xf numFmtId="2" fontId="5" fillId="0" borderId="0" xfId="2" applyNumberFormat="1" applyFont="1" applyFill="1" applyBorder="1"/>
    <xf numFmtId="0" fontId="7" fillId="0" borderId="0" xfId="2" applyFont="1" applyFill="1" applyBorder="1" applyAlignment="1">
      <alignment wrapText="1"/>
    </xf>
    <xf numFmtId="2" fontId="5" fillId="0" borderId="0" xfId="2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/>
    <xf numFmtId="0" fontId="4" fillId="0" borderId="0" xfId="2" applyFont="1" applyFill="1" applyBorder="1"/>
    <xf numFmtId="0" fontId="11" fillId="0" borderId="0" xfId="2" applyFont="1" applyFill="1" applyBorder="1"/>
    <xf numFmtId="164" fontId="5" fillId="0" borderId="0" xfId="2" applyNumberFormat="1" applyFont="1" applyFill="1" applyAlignment="1">
      <alignment horizontal="right" wrapText="1"/>
    </xf>
    <xf numFmtId="2" fontId="7" fillId="0" borderId="0" xfId="2" applyNumberFormat="1" applyFont="1" applyFill="1" applyBorder="1" applyAlignment="1">
      <alignment horizontal="right" wrapText="1"/>
    </xf>
    <xf numFmtId="2" fontId="4" fillId="0" borderId="0" xfId="2" applyNumberFormat="1" applyFont="1" applyFill="1" applyBorder="1"/>
    <xf numFmtId="0" fontId="14" fillId="0" borderId="0" xfId="2" applyFont="1" applyFill="1"/>
    <xf numFmtId="0" fontId="5" fillId="0" borderId="0" xfId="2" applyFont="1" applyFill="1" applyAlignment="1">
      <alignment horizontal="right" wrapText="1"/>
    </xf>
    <xf numFmtId="0" fontId="5" fillId="0" borderId="0" xfId="2" applyFont="1" applyFill="1" applyAlignment="1">
      <alignment wrapText="1"/>
    </xf>
    <xf numFmtId="0" fontId="8" fillId="0" borderId="0" xfId="2" applyFont="1" applyFill="1" applyAlignment="1"/>
    <xf numFmtId="0" fontId="16" fillId="0" borderId="0" xfId="2" applyFont="1" applyFill="1" applyAlignment="1">
      <alignment horizontal="right"/>
    </xf>
    <xf numFmtId="0" fontId="3" fillId="0" borderId="0" xfId="2" applyFont="1" applyFill="1"/>
    <xf numFmtId="0" fontId="11" fillId="0" borderId="0" xfId="2" applyFont="1" applyFill="1"/>
    <xf numFmtId="3" fontId="5" fillId="0" borderId="0" xfId="2" applyNumberFormat="1" applyFont="1" applyFill="1" applyAlignment="1">
      <alignment horizontal="right" wrapText="1"/>
    </xf>
    <xf numFmtId="0" fontId="4" fillId="0" borderId="0" xfId="2" applyFont="1" applyFill="1" applyAlignment="1">
      <alignment vertical="top"/>
    </xf>
    <xf numFmtId="3" fontId="5" fillId="2" borderId="0" xfId="2" applyNumberFormat="1" applyFont="1" applyFill="1"/>
    <xf numFmtId="0" fontId="2" fillId="0" borderId="0" xfId="2" applyAlignment="1"/>
    <xf numFmtId="0" fontId="5" fillId="2" borderId="0" xfId="2" applyFont="1" applyFill="1" applyAlignment="1"/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vertical="top"/>
    </xf>
    <xf numFmtId="3" fontId="7" fillId="0" borderId="0" xfId="2" applyNumberFormat="1" applyFont="1" applyFill="1" applyAlignment="1">
      <alignment horizontal="right" wrapText="1"/>
    </xf>
    <xf numFmtId="1" fontId="4" fillId="0" borderId="0" xfId="2" applyNumberFormat="1" applyFont="1" applyFill="1"/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right" wrapText="1"/>
    </xf>
    <xf numFmtId="3" fontId="17" fillId="0" borderId="0" xfId="2" applyNumberFormat="1" applyFont="1" applyFill="1" applyBorder="1"/>
    <xf numFmtId="3" fontId="8" fillId="0" borderId="0" xfId="2" applyNumberFormat="1" applyFont="1" applyFill="1" applyAlignment="1">
      <alignment horizontal="left"/>
    </xf>
    <xf numFmtId="3" fontId="5" fillId="0" borderId="0" xfId="2" applyNumberFormat="1" applyFont="1" applyFill="1" applyBorder="1"/>
    <xf numFmtId="0" fontId="8" fillId="0" borderId="0" xfId="2" quotePrefix="1" applyFont="1" applyFill="1" applyAlignment="1">
      <alignment horizontal="left"/>
    </xf>
    <xf numFmtId="0" fontId="8" fillId="0" borderId="0" xfId="2" applyFont="1" applyFill="1" applyAlignment="1">
      <alignment horizontal="left"/>
    </xf>
    <xf numFmtId="0" fontId="10" fillId="0" borderId="0" xfId="2" applyFont="1" applyFill="1" applyAlignment="1"/>
    <xf numFmtId="3" fontId="10" fillId="0" borderId="0" xfId="2" applyNumberFormat="1" applyFont="1" applyFill="1"/>
    <xf numFmtId="3" fontId="5" fillId="0" borderId="0" xfId="2" quotePrefix="1" applyNumberFormat="1" applyFont="1" applyFill="1" applyAlignment="1">
      <alignment horizontal="right"/>
    </xf>
    <xf numFmtId="0" fontId="3" fillId="0" borderId="1" xfId="2" quotePrefix="1" applyNumberFormat="1" applyFont="1" applyFill="1" applyBorder="1" applyAlignment="1">
      <alignment horizontal="right"/>
    </xf>
    <xf numFmtId="3" fontId="5" fillId="0" borderId="0" xfId="4" applyNumberFormat="1" applyFont="1" applyFill="1" applyAlignment="1">
      <alignment horizontal="right" wrapText="1"/>
    </xf>
    <xf numFmtId="3" fontId="5" fillId="0" borderId="0" xfId="5" applyNumberFormat="1" applyFont="1" applyFill="1"/>
    <xf numFmtId="3" fontId="5" fillId="0" borderId="0" xfId="4" applyNumberFormat="1" applyFont="1" applyFill="1"/>
    <xf numFmtId="3" fontId="5" fillId="2" borderId="0" xfId="5" applyNumberFormat="1" applyFont="1" applyFill="1"/>
    <xf numFmtId="0" fontId="4" fillId="0" borderId="0" xfId="2" applyFont="1" applyAlignment="1"/>
    <xf numFmtId="0" fontId="18" fillId="0" borderId="0" xfId="2" applyFont="1" applyFill="1" applyAlignment="1"/>
    <xf numFmtId="0" fontId="20" fillId="0" borderId="0" xfId="2" applyFont="1" applyFill="1" applyAlignment="1">
      <alignment horizontal="center"/>
    </xf>
    <xf numFmtId="0" fontId="3" fillId="0" borderId="0" xfId="2" applyFont="1" applyFill="1" applyBorder="1"/>
    <xf numFmtId="0" fontId="18" fillId="0" borderId="0" xfId="2" applyFont="1" applyFill="1" applyBorder="1" applyAlignment="1">
      <alignment horizontal="right"/>
    </xf>
    <xf numFmtId="0" fontId="11" fillId="0" borderId="0" xfId="2" applyFont="1" applyFill="1" applyAlignment="1">
      <alignment vertical="center"/>
    </xf>
    <xf numFmtId="0" fontId="18" fillId="0" borderId="0" xfId="2" applyFont="1" applyFill="1" applyAlignment="1">
      <alignment horizontal="right"/>
    </xf>
    <xf numFmtId="166" fontId="5" fillId="0" borderId="0" xfId="5" applyNumberFormat="1" applyFont="1" applyFill="1"/>
    <xf numFmtId="166" fontId="5" fillId="0" borderId="0" xfId="2" applyNumberFormat="1" applyFont="1" applyFill="1"/>
    <xf numFmtId="3" fontId="4" fillId="2" borderId="0" xfId="5" applyNumberFormat="1" applyFont="1" applyFill="1" applyAlignment="1">
      <alignment horizontal="right"/>
    </xf>
    <xf numFmtId="3" fontId="4" fillId="0" borderId="0" xfId="5" applyNumberFormat="1" applyFont="1" applyFill="1" applyAlignment="1">
      <alignment horizontal="right"/>
    </xf>
    <xf numFmtId="3" fontId="4" fillId="2" borderId="0" xfId="2" applyNumberFormat="1" applyFont="1" applyFill="1" applyAlignment="1">
      <alignment horizontal="right"/>
    </xf>
    <xf numFmtId="3" fontId="4" fillId="2" borderId="0" xfId="2" applyNumberFormat="1" applyFont="1" applyFill="1"/>
    <xf numFmtId="3" fontId="4" fillId="0" borderId="0" xfId="6" applyNumberFormat="1" applyFont="1" applyFill="1" applyAlignment="1">
      <alignment horizontal="right"/>
    </xf>
    <xf numFmtId="3" fontId="5" fillId="0" borderId="0" xfId="6" applyNumberFormat="1" applyFont="1" applyFill="1" applyAlignment="1">
      <alignment horizontal="right"/>
    </xf>
    <xf numFmtId="166" fontId="5" fillId="0" borderId="0" xfId="5" applyNumberFormat="1" applyFont="1" applyFill="1" applyAlignment="1">
      <alignment horizontal="right"/>
    </xf>
    <xf numFmtId="0" fontId="5" fillId="2" borderId="0" xfId="2" applyFont="1" applyFill="1"/>
    <xf numFmtId="0" fontId="5" fillId="0" borderId="0" xfId="2" applyFont="1" applyFill="1" applyAlignment="1">
      <alignment horizontal="left" indent="1"/>
    </xf>
    <xf numFmtId="0" fontId="21" fillId="2" borderId="0" xfId="2" applyFont="1" applyFill="1" applyAlignment="1">
      <alignment horizontal="right" vertical="top"/>
    </xf>
    <xf numFmtId="0" fontId="21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right" vertical="top"/>
    </xf>
    <xf numFmtId="0" fontId="22" fillId="2" borderId="0" xfId="2" applyFont="1" applyFill="1"/>
    <xf numFmtId="0" fontId="22" fillId="2" borderId="0" xfId="2" applyFont="1" applyFill="1" applyAlignment="1">
      <alignment horizontal="right" vertical="top"/>
    </xf>
    <xf numFmtId="0" fontId="24" fillId="2" borderId="0" xfId="7" applyFont="1" applyFill="1" applyAlignment="1" applyProtection="1"/>
    <xf numFmtId="0" fontId="4" fillId="0" borderId="0" xfId="2" applyFont="1" applyFill="1" applyAlignment="1">
      <alignment horizontal="right" vertical="top"/>
    </xf>
    <xf numFmtId="0" fontId="21" fillId="2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8" fillId="0" borderId="0" xfId="2" applyFont="1" applyFill="1" applyAlignment="1">
      <alignment horizontal="left"/>
    </xf>
    <xf numFmtId="0" fontId="9" fillId="0" borderId="0" xfId="2" applyFont="1" applyAlignment="1">
      <alignment horizontal="left"/>
    </xf>
    <xf numFmtId="0" fontId="8" fillId="0" borderId="0" xfId="2" applyFont="1" applyFill="1" applyAlignment="1">
      <alignment horizontal="left" wrapText="1"/>
    </xf>
    <xf numFmtId="0" fontId="4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5" fillId="2" borderId="0" xfId="2" applyFont="1" applyFill="1" applyAlignment="1">
      <alignment horizontal="left" wrapText="1"/>
    </xf>
    <xf numFmtId="0" fontId="2" fillId="0" borderId="0" xfId="2" applyAlignment="1">
      <alignment horizontal="left"/>
    </xf>
    <xf numFmtId="0" fontId="2" fillId="0" borderId="0" xfId="2" applyFont="1" applyAlignment="1">
      <alignment horizontal="left"/>
    </xf>
    <xf numFmtId="0" fontId="18" fillId="0" borderId="0" xfId="2" applyFont="1" applyFill="1" applyAlignment="1">
      <alignment horizontal="center"/>
    </xf>
    <xf numFmtId="0" fontId="8" fillId="0" borderId="0" xfId="4" applyFont="1" applyAlignment="1">
      <alignment horizontal="left" vertical="center"/>
    </xf>
    <xf numFmtId="0" fontId="4" fillId="0" borderId="0" xfId="2" applyFont="1" applyAlignment="1">
      <alignment horizontal="left"/>
    </xf>
    <xf numFmtId="0" fontId="8" fillId="0" borderId="0" xfId="4" applyFont="1" applyFill="1" applyAlignment="1">
      <alignment horizontal="left" vertical="center"/>
    </xf>
    <xf numFmtId="0" fontId="5" fillId="0" borderId="0" xfId="2" applyFont="1" applyFill="1"/>
  </cellXfs>
  <cellStyles count="8">
    <cellStyle name="Comma" xfId="1" builtinId="3"/>
    <cellStyle name="Comma 2" xfId="5"/>
    <cellStyle name="Hyperlink" xfId="7" builtinId="8"/>
    <cellStyle name="Normal" xfId="0" builtinId="0"/>
    <cellStyle name="Normal 2" xfId="2"/>
    <cellStyle name="Normal 2 2 2" xfId="6"/>
    <cellStyle name="Normal 3" xfId="3"/>
    <cellStyle name="Norm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97"/>
    <col min="2" max="2" width="90.7109375" style="97" customWidth="1"/>
    <col min="3" max="3" width="9.28515625" style="98"/>
    <col min="4" max="16384" width="9.28515625" style="97"/>
  </cols>
  <sheetData>
    <row r="1" spans="1:3" s="96" customFormat="1" x14ac:dyDescent="0.25">
      <c r="A1" s="103" t="s">
        <v>257</v>
      </c>
      <c r="B1" s="103"/>
      <c r="C1" s="95"/>
    </row>
    <row r="2" spans="1:3" x14ac:dyDescent="0.25">
      <c r="A2" s="97" t="s">
        <v>258</v>
      </c>
    </row>
    <row r="4" spans="1:3" x14ac:dyDescent="0.25">
      <c r="A4" s="99" t="s">
        <v>259</v>
      </c>
      <c r="B4" s="99" t="s">
        <v>260</v>
      </c>
      <c r="C4" s="100" t="s">
        <v>261</v>
      </c>
    </row>
    <row r="5" spans="1:3" x14ac:dyDescent="0.25">
      <c r="A5" s="101" t="s">
        <v>262</v>
      </c>
      <c r="B5" s="97" t="s">
        <v>263</v>
      </c>
      <c r="C5" s="102">
        <v>165</v>
      </c>
    </row>
    <row r="6" spans="1:3" x14ac:dyDescent="0.25">
      <c r="A6" s="101" t="s">
        <v>264</v>
      </c>
      <c r="B6" s="97" t="s">
        <v>265</v>
      </c>
      <c r="C6" s="102">
        <v>166</v>
      </c>
    </row>
    <row r="7" spans="1:3" x14ac:dyDescent="0.25">
      <c r="A7" s="101" t="s">
        <v>266</v>
      </c>
      <c r="B7" s="97" t="s">
        <v>267</v>
      </c>
      <c r="C7" s="102">
        <v>167</v>
      </c>
    </row>
    <row r="8" spans="1:3" x14ac:dyDescent="0.25">
      <c r="A8" s="101" t="s">
        <v>268</v>
      </c>
      <c r="B8" s="97" t="s">
        <v>269</v>
      </c>
      <c r="C8" s="102">
        <v>168</v>
      </c>
    </row>
    <row r="9" spans="1:3" x14ac:dyDescent="0.25">
      <c r="A9" s="101" t="s">
        <v>270</v>
      </c>
      <c r="B9" s="97" t="s">
        <v>271</v>
      </c>
      <c r="C9" s="102">
        <v>169</v>
      </c>
    </row>
    <row r="10" spans="1:3" x14ac:dyDescent="0.25">
      <c r="A10" s="101" t="s">
        <v>272</v>
      </c>
      <c r="B10" s="97" t="s">
        <v>273</v>
      </c>
      <c r="C10" s="102">
        <v>171</v>
      </c>
    </row>
    <row r="11" spans="1:3" x14ac:dyDescent="0.25">
      <c r="A11" s="101" t="s">
        <v>274</v>
      </c>
      <c r="B11" s="97" t="s">
        <v>275</v>
      </c>
      <c r="C11" s="102">
        <v>172</v>
      </c>
    </row>
    <row r="12" spans="1:3" x14ac:dyDescent="0.25">
      <c r="A12" s="101" t="s">
        <v>276</v>
      </c>
      <c r="B12" s="97" t="s">
        <v>277</v>
      </c>
      <c r="C12" s="102">
        <v>173</v>
      </c>
    </row>
    <row r="13" spans="1:3" x14ac:dyDescent="0.25">
      <c r="A13" s="101" t="s">
        <v>278</v>
      </c>
      <c r="B13" s="97" t="s">
        <v>279</v>
      </c>
      <c r="C13" s="102">
        <v>174</v>
      </c>
    </row>
    <row r="14" spans="1:3" x14ac:dyDescent="0.25">
      <c r="A14" s="101" t="s">
        <v>280</v>
      </c>
      <c r="B14" s="97" t="s">
        <v>281</v>
      </c>
      <c r="C14" s="102">
        <v>175</v>
      </c>
    </row>
  </sheetData>
  <mergeCells count="1">
    <mergeCell ref="A1:B1"/>
  </mergeCells>
  <hyperlinks>
    <hyperlink ref="A5" location="'TT01'!A1" display="TT01 "/>
    <hyperlink ref="A6" location="'TT02'!A1" display="TT02 "/>
    <hyperlink ref="A7" location="'TT03'!A1" display="TT03 "/>
    <hyperlink ref="A8" location="'TT04'!A1" display="TT04 "/>
    <hyperlink ref="A9" location="'TT05'!A1" display="TT05 "/>
    <hyperlink ref="A10" location="'TT06'!A1" display="TT06 "/>
    <hyperlink ref="A11" location="'TT07'!A1" display="TT07 "/>
    <hyperlink ref="A12" location="'TT08'!A1" display="TT08 "/>
    <hyperlink ref="A13" location="'TT09'!A1" display="TT09 "/>
    <hyperlink ref="A14" location="'TT10'!A1" display="TT10 "/>
  </hyperlinks>
  <pageMargins left="1" right="1" top="1" bottom="1" header="0.5" footer="0.5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0"/>
  <sheetViews>
    <sheetView showGridLines="0" zoomScaleNormal="100" workbookViewId="0">
      <selection sqref="A1:M1"/>
    </sheetView>
  </sheetViews>
  <sheetFormatPr defaultColWidth="9.28515625" defaultRowHeight="13.2" x14ac:dyDescent="0.25"/>
  <cols>
    <col min="1" max="1" width="20.85546875" style="1" customWidth="1"/>
    <col min="2" max="13" width="11.7109375" style="1" customWidth="1"/>
    <col min="14" max="14" width="2.85546875" style="1" customWidth="1"/>
    <col min="15" max="16384" width="9.28515625" style="1"/>
  </cols>
  <sheetData>
    <row r="1" spans="1:13" ht="12.75" customHeight="1" x14ac:dyDescent="0.25">
      <c r="A1" s="105" t="s">
        <v>156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2.75" customHeight="1" x14ac:dyDescent="0.25">
      <c r="A2" s="106" t="s">
        <v>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 customHeight="1" x14ac:dyDescent="0.25">
      <c r="A4" s="117" t="s">
        <v>157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4.25" customHeight="1" x14ac:dyDescent="0.25">
      <c r="A6" s="6" t="s">
        <v>158</v>
      </c>
      <c r="B6" s="72" t="s">
        <v>159</v>
      </c>
      <c r="C6" s="72" t="s">
        <v>160</v>
      </c>
      <c r="D6" s="72" t="s">
        <v>161</v>
      </c>
      <c r="E6" s="72" t="s">
        <v>162</v>
      </c>
      <c r="F6" s="72" t="s">
        <v>163</v>
      </c>
      <c r="G6" s="72" t="s">
        <v>164</v>
      </c>
      <c r="H6" s="72" t="s">
        <v>165</v>
      </c>
      <c r="I6" s="72" t="s">
        <v>166</v>
      </c>
      <c r="J6" s="72" t="s">
        <v>167</v>
      </c>
      <c r="K6" s="72" t="s">
        <v>252</v>
      </c>
      <c r="L6" s="72" t="s">
        <v>255</v>
      </c>
      <c r="M6" s="72" t="s">
        <v>254</v>
      </c>
    </row>
    <row r="7" spans="1:13" ht="12.75" customHeight="1" x14ac:dyDescent="0.25">
      <c r="A7" s="4"/>
      <c r="J7" s="46"/>
      <c r="K7" s="46"/>
      <c r="L7" s="46"/>
      <c r="M7" s="46"/>
    </row>
    <row r="8" spans="1:13" ht="12.75" customHeight="1" x14ac:dyDescent="0.25">
      <c r="A8" s="31" t="s">
        <v>168</v>
      </c>
      <c r="J8" s="46"/>
      <c r="K8" s="46"/>
      <c r="L8" s="46"/>
      <c r="M8" s="46"/>
    </row>
    <row r="9" spans="1:13" ht="12.75" customHeight="1" x14ac:dyDescent="0.25">
      <c r="A9" s="3" t="s">
        <v>169</v>
      </c>
      <c r="B9" s="53">
        <v>13191</v>
      </c>
      <c r="C9" s="53">
        <v>12926</v>
      </c>
      <c r="D9" s="73">
        <v>12573</v>
      </c>
      <c r="E9" s="73">
        <v>12453</v>
      </c>
      <c r="F9" s="73">
        <v>12245</v>
      </c>
      <c r="G9" s="73">
        <v>12236</v>
      </c>
      <c r="H9" s="73">
        <v>12350</v>
      </c>
      <c r="I9" s="74">
        <v>12698</v>
      </c>
      <c r="J9" s="74">
        <v>13271</v>
      </c>
      <c r="K9" s="74">
        <v>13523.4</v>
      </c>
      <c r="L9" s="74">
        <v>13670</v>
      </c>
      <c r="M9" s="74">
        <v>13857</v>
      </c>
    </row>
    <row r="10" spans="1:13" ht="12.75" customHeight="1" x14ac:dyDescent="0.25">
      <c r="A10" s="3" t="s">
        <v>170</v>
      </c>
      <c r="B10" s="53">
        <v>10856</v>
      </c>
      <c r="C10" s="53">
        <v>10392</v>
      </c>
      <c r="D10" s="73">
        <v>9905</v>
      </c>
      <c r="E10" s="73">
        <v>10134</v>
      </c>
      <c r="F10" s="73">
        <v>9970</v>
      </c>
      <c r="G10" s="73">
        <v>9983</v>
      </c>
      <c r="H10" s="73">
        <v>10045</v>
      </c>
      <c r="I10" s="74">
        <v>10153</v>
      </c>
      <c r="J10" s="74">
        <v>10387.4</v>
      </c>
      <c r="K10" s="74">
        <v>10559</v>
      </c>
      <c r="L10" s="74">
        <v>10545</v>
      </c>
      <c r="M10" s="74">
        <v>10707.4</v>
      </c>
    </row>
    <row r="11" spans="1:13" ht="12.75" customHeight="1" x14ac:dyDescent="0.25">
      <c r="A11" s="3" t="s">
        <v>94</v>
      </c>
      <c r="B11" s="53">
        <f t="shared" ref="B11:E11" si="0">SUM(B9:B10)</f>
        <v>24047</v>
      </c>
      <c r="C11" s="53">
        <f t="shared" si="0"/>
        <v>23318</v>
      </c>
      <c r="D11" s="53">
        <f t="shared" si="0"/>
        <v>22478</v>
      </c>
      <c r="E11" s="53">
        <f t="shared" si="0"/>
        <v>22587</v>
      </c>
      <c r="F11" s="53">
        <v>22215</v>
      </c>
      <c r="G11" s="53">
        <v>22219</v>
      </c>
      <c r="H11" s="53">
        <v>22395</v>
      </c>
      <c r="I11" s="74">
        <v>22851</v>
      </c>
      <c r="J11" s="53">
        <f t="shared" ref="J11:M11" si="1">SUM(J9:J10)</f>
        <v>23658.400000000001</v>
      </c>
      <c r="K11" s="53">
        <f t="shared" si="1"/>
        <v>24082.400000000001</v>
      </c>
      <c r="L11" s="53">
        <f t="shared" si="1"/>
        <v>24215</v>
      </c>
      <c r="M11" s="53">
        <f t="shared" si="1"/>
        <v>24564.400000000001</v>
      </c>
    </row>
    <row r="12" spans="1:13" ht="12.75" customHeight="1" x14ac:dyDescent="0.25">
      <c r="A12" s="31" t="s">
        <v>171</v>
      </c>
      <c r="B12" s="21"/>
      <c r="C12" s="21"/>
      <c r="D12" s="21"/>
      <c r="E12" s="21"/>
      <c r="F12" s="17"/>
      <c r="G12" s="17"/>
      <c r="H12" s="21"/>
      <c r="I12" s="21"/>
      <c r="J12" s="21"/>
      <c r="K12" s="21"/>
      <c r="L12" s="21"/>
      <c r="M12" s="21"/>
    </row>
    <row r="13" spans="1:13" ht="12.75" customHeight="1" x14ac:dyDescent="0.25">
      <c r="A13" s="3" t="s">
        <v>172</v>
      </c>
      <c r="B13" s="53">
        <v>150161</v>
      </c>
      <c r="C13" s="53">
        <v>152600</v>
      </c>
      <c r="D13" s="53">
        <v>147676</v>
      </c>
      <c r="E13" s="53">
        <v>150505</v>
      </c>
      <c r="F13" s="53">
        <v>151287</v>
      </c>
      <c r="G13" s="53">
        <v>156302</v>
      </c>
      <c r="H13" s="74">
        <f>+SUM(H14:H15)</f>
        <v>162716</v>
      </c>
      <c r="I13" s="74">
        <f>+SUM(I14:I15)</f>
        <v>167438</v>
      </c>
      <c r="J13" s="74">
        <f t="shared" ref="J13:M13" si="2">+SUM(J14:J15)</f>
        <v>176129</v>
      </c>
      <c r="K13" s="74">
        <f t="shared" si="2"/>
        <v>181851</v>
      </c>
      <c r="L13" s="74">
        <f t="shared" si="2"/>
        <v>187681</v>
      </c>
      <c r="M13" s="74">
        <f t="shared" si="2"/>
        <v>194981</v>
      </c>
    </row>
    <row r="14" spans="1:13" ht="12.75" customHeight="1" x14ac:dyDescent="0.25">
      <c r="A14" s="3" t="s">
        <v>173</v>
      </c>
      <c r="B14" s="53">
        <v>146803</v>
      </c>
      <c r="C14" s="53">
        <v>148690</v>
      </c>
      <c r="D14" s="53">
        <v>144030</v>
      </c>
      <c r="E14" s="53">
        <v>147010</v>
      </c>
      <c r="F14" s="53">
        <v>147448</v>
      </c>
      <c r="G14" s="53">
        <v>152540</v>
      </c>
      <c r="H14" s="73">
        <v>158421</v>
      </c>
      <c r="I14" s="74">
        <v>163779</v>
      </c>
      <c r="J14" s="74">
        <v>172071</v>
      </c>
      <c r="K14" s="74">
        <v>177437</v>
      </c>
      <c r="L14" s="74">
        <v>182952</v>
      </c>
      <c r="M14" s="74">
        <v>188744</v>
      </c>
    </row>
    <row r="15" spans="1:13" ht="12.75" customHeight="1" x14ac:dyDescent="0.25">
      <c r="A15" s="3" t="s">
        <v>174</v>
      </c>
      <c r="B15" s="53">
        <v>3358</v>
      </c>
      <c r="C15" s="53">
        <v>3910</v>
      </c>
      <c r="D15" s="53">
        <v>3646</v>
      </c>
      <c r="E15" s="53">
        <v>3495</v>
      </c>
      <c r="F15" s="53">
        <v>3839</v>
      </c>
      <c r="G15" s="53">
        <v>3762</v>
      </c>
      <c r="H15" s="73">
        <v>4295</v>
      </c>
      <c r="I15" s="74">
        <v>3659</v>
      </c>
      <c r="J15" s="74">
        <v>4058</v>
      </c>
      <c r="K15" s="74">
        <v>4414</v>
      </c>
      <c r="L15" s="74">
        <v>4729</v>
      </c>
      <c r="M15" s="74">
        <v>6237</v>
      </c>
    </row>
    <row r="16" spans="1:13" ht="14.25" customHeight="1" x14ac:dyDescent="0.25">
      <c r="A16" s="3" t="s">
        <v>175</v>
      </c>
      <c r="B16" s="53">
        <v>55264</v>
      </c>
      <c r="C16" s="73">
        <v>74459</v>
      </c>
      <c r="D16" s="73">
        <v>68513</v>
      </c>
      <c r="E16" s="73">
        <v>58142</v>
      </c>
      <c r="F16" s="73">
        <v>73622</v>
      </c>
      <c r="G16" s="73">
        <v>74274</v>
      </c>
      <c r="H16" s="73">
        <f>+H28-H13</f>
        <v>64537</v>
      </c>
      <c r="I16" s="73">
        <v>69709</v>
      </c>
      <c r="J16" s="73">
        <f>+J28-J13</f>
        <v>59815</v>
      </c>
      <c r="K16" s="73">
        <f>+K28-K13</f>
        <v>60685</v>
      </c>
      <c r="L16" s="73">
        <f>+L28-L13</f>
        <v>53062</v>
      </c>
      <c r="M16" s="73">
        <f>+M28-M13</f>
        <v>61711</v>
      </c>
    </row>
    <row r="17" spans="1:13" ht="12.75" customHeight="1" x14ac:dyDescent="0.25">
      <c r="A17" s="3" t="s">
        <v>8</v>
      </c>
      <c r="B17" s="53">
        <v>205425</v>
      </c>
      <c r="C17" s="53">
        <v>227059</v>
      </c>
      <c r="D17" s="53">
        <v>216189</v>
      </c>
      <c r="E17" s="53">
        <v>208647</v>
      </c>
      <c r="F17" s="53">
        <v>224909</v>
      </c>
      <c r="G17" s="53">
        <v>230576</v>
      </c>
      <c r="H17" s="21">
        <f t="shared" ref="H17" si="3">+H13+H16</f>
        <v>227253</v>
      </c>
      <c r="I17" s="21">
        <f>+I13+I16</f>
        <v>237147</v>
      </c>
      <c r="J17" s="21">
        <f>+J13+J16</f>
        <v>235944</v>
      </c>
      <c r="K17" s="21">
        <f>+K13+K16</f>
        <v>242536</v>
      </c>
      <c r="L17" s="21">
        <f>+L13+L16</f>
        <v>240743</v>
      </c>
      <c r="M17" s="21">
        <f>+M13+M16</f>
        <v>256692</v>
      </c>
    </row>
    <row r="18" spans="1:13" ht="12.75" customHeight="1" x14ac:dyDescent="0.25">
      <c r="A18" s="31" t="s">
        <v>176</v>
      </c>
      <c r="B18" s="21"/>
      <c r="C18" s="21"/>
      <c r="D18" s="21"/>
      <c r="E18" s="21"/>
      <c r="F18" s="17"/>
      <c r="G18" s="17"/>
      <c r="H18" s="21"/>
      <c r="I18" s="21"/>
      <c r="J18" s="21"/>
      <c r="K18" s="21"/>
      <c r="L18" s="21"/>
      <c r="M18" s="21"/>
    </row>
    <row r="19" spans="1:13" ht="14.25" customHeight="1" x14ac:dyDescent="0.25">
      <c r="A19" s="3" t="s">
        <v>177</v>
      </c>
      <c r="B19" s="53">
        <v>96904</v>
      </c>
      <c r="C19" s="53">
        <v>103515</v>
      </c>
      <c r="D19" s="73">
        <v>104631</v>
      </c>
      <c r="E19" s="75">
        <v>106521</v>
      </c>
      <c r="F19" s="75">
        <v>105392</v>
      </c>
      <c r="G19" s="75">
        <v>103516</v>
      </c>
      <c r="H19" s="75">
        <v>102734</v>
      </c>
      <c r="I19" s="74">
        <v>111517</v>
      </c>
      <c r="J19" s="74">
        <f>+J20+J21</f>
        <v>114491</v>
      </c>
      <c r="K19" s="74">
        <f>+K20+K21</f>
        <v>125596</v>
      </c>
      <c r="L19" s="74">
        <f>+L20+L21</f>
        <v>128703</v>
      </c>
      <c r="M19" s="74">
        <f>+M20+M21</f>
        <v>134600</v>
      </c>
    </row>
    <row r="20" spans="1:13" ht="12.75" customHeight="1" x14ac:dyDescent="0.25">
      <c r="A20" s="3" t="s">
        <v>178</v>
      </c>
      <c r="B20" s="53">
        <v>77331</v>
      </c>
      <c r="C20" s="53">
        <v>81848</v>
      </c>
      <c r="D20" s="73">
        <v>83044</v>
      </c>
      <c r="E20" s="73">
        <v>84401</v>
      </c>
      <c r="F20" s="73">
        <v>83254</v>
      </c>
      <c r="G20" s="73">
        <v>81143</v>
      </c>
      <c r="H20" s="73">
        <v>80644</v>
      </c>
      <c r="I20" s="74">
        <v>87679</v>
      </c>
      <c r="J20" s="74">
        <v>90403</v>
      </c>
      <c r="K20" s="74">
        <v>99033</v>
      </c>
      <c r="L20" s="74">
        <v>102140</v>
      </c>
      <c r="M20" s="74">
        <v>108037</v>
      </c>
    </row>
    <row r="21" spans="1:13" ht="12.75" customHeight="1" x14ac:dyDescent="0.25">
      <c r="A21" s="3" t="s">
        <v>179</v>
      </c>
      <c r="B21" s="53">
        <v>19573</v>
      </c>
      <c r="C21" s="53">
        <v>21667</v>
      </c>
      <c r="D21" s="73">
        <v>21587</v>
      </c>
      <c r="E21" s="73">
        <v>22120</v>
      </c>
      <c r="F21" s="73">
        <v>22138</v>
      </c>
      <c r="G21" s="73">
        <v>22373</v>
      </c>
      <c r="H21" s="73">
        <v>22090</v>
      </c>
      <c r="I21" s="74">
        <v>23838</v>
      </c>
      <c r="J21" s="74">
        <v>24088</v>
      </c>
      <c r="K21" s="74">
        <v>26563</v>
      </c>
      <c r="L21" s="74">
        <v>26563</v>
      </c>
      <c r="M21" s="74">
        <v>26563</v>
      </c>
    </row>
    <row r="22" spans="1:13" ht="12.75" customHeight="1" x14ac:dyDescent="0.25">
      <c r="A22" s="3" t="s">
        <v>180</v>
      </c>
      <c r="B22" s="53">
        <v>24623</v>
      </c>
      <c r="C22" s="53">
        <v>24138</v>
      </c>
      <c r="D22" s="73">
        <v>22524</v>
      </c>
      <c r="E22" s="75">
        <v>24252</v>
      </c>
      <c r="F22" s="75">
        <v>28937</v>
      </c>
      <c r="G22" s="75">
        <v>30014</v>
      </c>
      <c r="H22" s="75">
        <v>28698</v>
      </c>
      <c r="I22" s="74">
        <v>30956</v>
      </c>
      <c r="J22" s="74">
        <f>+SUM(J23:J24)</f>
        <v>30239</v>
      </c>
      <c r="K22" s="74">
        <f>+SUM(K23:K24)</f>
        <v>34583</v>
      </c>
      <c r="L22" s="74">
        <f>+SUM(L23:L24)</f>
        <v>35005</v>
      </c>
      <c r="M22" s="74">
        <f>+SUM(M23:M24)</f>
        <v>39068</v>
      </c>
    </row>
    <row r="23" spans="1:13" ht="12.75" customHeight="1" x14ac:dyDescent="0.25">
      <c r="A23" s="3" t="s">
        <v>178</v>
      </c>
      <c r="B23" s="53">
        <v>16900</v>
      </c>
      <c r="C23" s="53">
        <v>15495</v>
      </c>
      <c r="D23" s="73">
        <v>13871</v>
      </c>
      <c r="E23" s="73">
        <v>15089</v>
      </c>
      <c r="F23" s="73">
        <v>19753</v>
      </c>
      <c r="G23" s="73">
        <v>21017</v>
      </c>
      <c r="H23" s="73">
        <v>19007</v>
      </c>
      <c r="I23" s="74">
        <v>20912</v>
      </c>
      <c r="J23" s="74">
        <v>20627</v>
      </c>
      <c r="K23" s="74">
        <v>24732</v>
      </c>
      <c r="L23" s="74">
        <v>25293</v>
      </c>
      <c r="M23" s="74">
        <v>28197</v>
      </c>
    </row>
    <row r="24" spans="1:13" ht="12.75" customHeight="1" x14ac:dyDescent="0.25">
      <c r="A24" s="3" t="s">
        <v>179</v>
      </c>
      <c r="B24" s="53">
        <v>7723</v>
      </c>
      <c r="C24" s="53">
        <v>8643</v>
      </c>
      <c r="D24" s="73">
        <v>8653</v>
      </c>
      <c r="E24" s="73">
        <v>9163</v>
      </c>
      <c r="F24" s="73">
        <v>9184</v>
      </c>
      <c r="G24" s="73">
        <v>8997</v>
      </c>
      <c r="H24" s="73">
        <v>9691</v>
      </c>
      <c r="I24" s="74">
        <v>10044</v>
      </c>
      <c r="J24" s="74">
        <v>9612</v>
      </c>
      <c r="K24" s="74">
        <v>9851</v>
      </c>
      <c r="L24" s="74">
        <v>9712</v>
      </c>
      <c r="M24" s="74">
        <v>10871</v>
      </c>
    </row>
    <row r="25" spans="1:13" ht="12.75" customHeight="1" x14ac:dyDescent="0.25">
      <c r="A25" s="3" t="s">
        <v>181</v>
      </c>
      <c r="B25" s="53">
        <v>41506</v>
      </c>
      <c r="C25" s="53">
        <v>51562</v>
      </c>
      <c r="D25" s="73">
        <v>42076</v>
      </c>
      <c r="E25" s="73">
        <v>40582</v>
      </c>
      <c r="F25" s="73">
        <v>53561</v>
      </c>
      <c r="G25" s="73">
        <v>63401</v>
      </c>
      <c r="H25" s="73">
        <v>60367</v>
      </c>
      <c r="I25" s="74">
        <v>54671</v>
      </c>
      <c r="J25" s="76">
        <v>49855</v>
      </c>
      <c r="K25" s="76">
        <v>40475</v>
      </c>
      <c r="L25" s="76">
        <v>36500</v>
      </c>
      <c r="M25" s="76">
        <v>35940</v>
      </c>
    </row>
    <row r="26" spans="1:13" ht="14.25" customHeight="1" x14ac:dyDescent="0.25">
      <c r="A26" s="3" t="s">
        <v>182</v>
      </c>
      <c r="B26" s="53">
        <v>27449</v>
      </c>
      <c r="C26" s="53">
        <v>26978</v>
      </c>
      <c r="D26" s="73">
        <v>27985</v>
      </c>
      <c r="E26" s="73">
        <v>23143</v>
      </c>
      <c r="F26" s="73">
        <v>24731</v>
      </c>
      <c r="G26" s="73">
        <v>19818</v>
      </c>
      <c r="H26" s="73">
        <v>20556</v>
      </c>
      <c r="I26" s="74">
        <v>23554</v>
      </c>
      <c r="J26" s="74">
        <v>24636</v>
      </c>
      <c r="K26" s="74">
        <v>25475</v>
      </c>
      <c r="L26" s="74">
        <v>24394</v>
      </c>
      <c r="M26" s="74">
        <v>30211</v>
      </c>
    </row>
    <row r="27" spans="1:13" ht="12.75" customHeight="1" x14ac:dyDescent="0.25">
      <c r="A27" s="3" t="s">
        <v>183</v>
      </c>
      <c r="B27" s="53">
        <v>14943</v>
      </c>
      <c r="C27" s="53">
        <v>20866</v>
      </c>
      <c r="D27" s="73">
        <v>18973</v>
      </c>
      <c r="E27" s="73">
        <v>14149</v>
      </c>
      <c r="F27" s="73">
        <v>12288</v>
      </c>
      <c r="G27" s="73">
        <v>13805</v>
      </c>
      <c r="H27" s="73">
        <f>8737+6162</f>
        <v>14899</v>
      </c>
      <c r="I27" s="74">
        <v>15448</v>
      </c>
      <c r="J27" s="55">
        <v>16723</v>
      </c>
      <c r="K27" s="55">
        <v>16407</v>
      </c>
      <c r="L27" s="55">
        <v>16141</v>
      </c>
      <c r="M27" s="55">
        <v>16873</v>
      </c>
    </row>
    <row r="28" spans="1:13" ht="12.75" customHeight="1" x14ac:dyDescent="0.25">
      <c r="A28" s="3" t="s">
        <v>8</v>
      </c>
      <c r="B28" s="53">
        <v>205425</v>
      </c>
      <c r="C28" s="53">
        <v>227059</v>
      </c>
      <c r="D28" s="73">
        <v>216189</v>
      </c>
      <c r="E28" s="75">
        <v>208647</v>
      </c>
      <c r="F28" s="75">
        <v>224909</v>
      </c>
      <c r="G28" s="75">
        <v>230576</v>
      </c>
      <c r="H28" s="21">
        <v>227253</v>
      </c>
      <c r="I28" s="21">
        <v>236147</v>
      </c>
      <c r="J28" s="21">
        <f t="shared" ref="J28:M28" si="4">+J19+J22+J25+J26+J27</f>
        <v>235944</v>
      </c>
      <c r="K28" s="21">
        <f t="shared" si="4"/>
        <v>242536</v>
      </c>
      <c r="L28" s="21">
        <f t="shared" si="4"/>
        <v>240743</v>
      </c>
      <c r="M28" s="21">
        <f t="shared" si="4"/>
        <v>256692</v>
      </c>
    </row>
    <row r="29" spans="1:13" ht="12.75" customHeight="1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4.25" customHeight="1" x14ac:dyDescent="0.25">
      <c r="A30" s="118" t="s">
        <v>184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</row>
    <row r="31" spans="1:13" ht="14.25" customHeight="1" x14ac:dyDescent="0.25">
      <c r="A31" s="118" t="s">
        <v>185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4.25" customHeight="1" x14ac:dyDescent="0.25">
      <c r="A32" s="120" t="s">
        <v>253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4" ht="14.25" customHeight="1" x14ac:dyDescent="0.25">
      <c r="A33" s="109" t="s">
        <v>186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49"/>
    </row>
    <row r="34" spans="1:14" ht="14.25" customHeight="1" x14ac:dyDescent="0.25">
      <c r="A34" s="104" t="s">
        <v>187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77"/>
    </row>
    <row r="35" spans="1:14" ht="14.25" customHeight="1" x14ac:dyDescent="0.25">
      <c r="A35" s="109" t="s">
        <v>188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77"/>
    </row>
    <row r="36" spans="1:14" ht="14.25" customHeight="1" x14ac:dyDescent="0.25">
      <c r="A36" s="109" t="s">
        <v>189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49"/>
    </row>
    <row r="37" spans="1:14" ht="12.75" customHeight="1" x14ac:dyDescent="0.25">
      <c r="N37" s="77"/>
    </row>
    <row r="38" spans="1:14" ht="12.75" customHeight="1" x14ac:dyDescent="0.25">
      <c r="A38" s="104" t="s">
        <v>190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77"/>
    </row>
    <row r="39" spans="1:14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 x14ac:dyDescent="0.25">
      <c r="A40" s="104" t="s">
        <v>191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</sheetData>
  <mergeCells count="13">
    <mergeCell ref="A40:N40"/>
    <mergeCell ref="A32:M32"/>
    <mergeCell ref="A33:M33"/>
    <mergeCell ref="A34:M34"/>
    <mergeCell ref="A35:M35"/>
    <mergeCell ref="A36:M36"/>
    <mergeCell ref="A38:M38"/>
    <mergeCell ref="A31:M31"/>
    <mergeCell ref="A1:M1"/>
    <mergeCell ref="A2:M2"/>
    <mergeCell ref="A4:M4"/>
    <mergeCell ref="A29:M29"/>
    <mergeCell ref="A30:M30"/>
  </mergeCells>
  <printOptions horizontalCentered="1"/>
  <pageMargins left="0.5" right="0.5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F66"/>
  <sheetViews>
    <sheetView showGridLines="0" zoomScaleNormal="100" workbookViewId="0">
      <selection sqref="A1:C1"/>
    </sheetView>
  </sheetViews>
  <sheetFormatPr defaultColWidth="9.28515625" defaultRowHeight="13.2" x14ac:dyDescent="0.25"/>
  <cols>
    <col min="1" max="1" width="81.85546875" style="25" customWidth="1"/>
    <col min="2" max="3" width="14.28515625" style="21" customWidth="1"/>
    <col min="4" max="4" width="2.85546875" style="25" customWidth="1"/>
    <col min="5" max="5" width="9.28515625" style="25" customWidth="1"/>
    <col min="6" max="16384" width="9.28515625" style="25"/>
  </cols>
  <sheetData>
    <row r="1" spans="1:6" x14ac:dyDescent="0.25">
      <c r="A1" s="105" t="s">
        <v>192</v>
      </c>
      <c r="B1" s="105"/>
      <c r="C1" s="105"/>
    </row>
    <row r="2" spans="1:6" ht="14.25" customHeight="1" x14ac:dyDescent="0.25">
      <c r="A2" s="105" t="s">
        <v>193</v>
      </c>
      <c r="B2" s="105"/>
      <c r="C2" s="105"/>
    </row>
    <row r="3" spans="1:6" x14ac:dyDescent="0.25">
      <c r="A3" s="106" t="s">
        <v>21</v>
      </c>
      <c r="B3" s="106"/>
      <c r="C3" s="106"/>
    </row>
    <row r="4" spans="1:6" x14ac:dyDescent="0.25">
      <c r="A4" s="106"/>
      <c r="B4" s="106"/>
      <c r="C4" s="106"/>
    </row>
    <row r="5" spans="1:6" x14ac:dyDescent="0.25">
      <c r="A5" s="117" t="s">
        <v>194</v>
      </c>
      <c r="B5" s="117"/>
      <c r="C5" s="117"/>
    </row>
    <row r="6" spans="1:6" ht="13.2" customHeight="1" x14ac:dyDescent="0.25">
      <c r="A6" s="106"/>
      <c r="B6" s="106"/>
      <c r="C6" s="106"/>
    </row>
    <row r="7" spans="1:6" ht="27.15" customHeight="1" x14ac:dyDescent="0.3">
      <c r="A7" s="27" t="s">
        <v>195</v>
      </c>
      <c r="B7" s="63" t="s">
        <v>196</v>
      </c>
      <c r="C7" s="63" t="s">
        <v>197</v>
      </c>
      <c r="D7" s="78"/>
      <c r="E7" s="5"/>
      <c r="F7" s="79"/>
    </row>
    <row r="8" spans="1:6" ht="13.5" customHeight="1" x14ac:dyDescent="0.3">
      <c r="A8" s="80"/>
      <c r="B8" s="81"/>
      <c r="C8" s="78"/>
      <c r="D8" s="78"/>
      <c r="E8" s="5"/>
      <c r="F8" s="79"/>
    </row>
    <row r="9" spans="1:6" x14ac:dyDescent="0.25">
      <c r="A9" s="82" t="s">
        <v>198</v>
      </c>
      <c r="B9" s="83"/>
      <c r="C9" s="12"/>
      <c r="E9" s="84"/>
      <c r="F9" s="85"/>
    </row>
    <row r="10" spans="1:6" x14ac:dyDescent="0.25">
      <c r="A10" s="25" t="s">
        <v>199</v>
      </c>
      <c r="B10" s="86">
        <v>3574</v>
      </c>
      <c r="C10" s="17">
        <v>3607</v>
      </c>
      <c r="E10" s="84"/>
      <c r="F10" s="85"/>
    </row>
    <row r="11" spans="1:6" x14ac:dyDescent="0.25">
      <c r="A11" s="25" t="s">
        <v>200</v>
      </c>
      <c r="B11" s="86">
        <v>1801</v>
      </c>
      <c r="C11" s="17">
        <v>1905</v>
      </c>
      <c r="E11" s="84"/>
      <c r="F11" s="85"/>
    </row>
    <row r="12" spans="1:6" x14ac:dyDescent="0.25">
      <c r="A12" s="25" t="s">
        <v>201</v>
      </c>
      <c r="B12" s="86">
        <v>103</v>
      </c>
      <c r="C12" s="17">
        <v>107</v>
      </c>
      <c r="E12" s="84"/>
      <c r="F12" s="85"/>
    </row>
    <row r="13" spans="1:6" x14ac:dyDescent="0.25">
      <c r="A13" s="25" t="s">
        <v>202</v>
      </c>
      <c r="B13" s="86">
        <v>70</v>
      </c>
      <c r="C13" s="17">
        <v>74</v>
      </c>
      <c r="E13" s="84"/>
      <c r="F13" s="85"/>
    </row>
    <row r="14" spans="1:6" x14ac:dyDescent="0.25">
      <c r="A14" s="25" t="s">
        <v>203</v>
      </c>
      <c r="B14" s="87">
        <v>26</v>
      </c>
      <c r="C14" s="17">
        <v>83</v>
      </c>
      <c r="E14" s="84"/>
      <c r="F14" s="85"/>
    </row>
    <row r="15" spans="1:6" x14ac:dyDescent="0.25">
      <c r="A15" s="25" t="s">
        <v>204</v>
      </c>
      <c r="B15" s="87">
        <v>401</v>
      </c>
      <c r="C15" s="17">
        <v>421</v>
      </c>
      <c r="E15" s="84"/>
      <c r="F15" s="85"/>
    </row>
    <row r="16" spans="1:6" x14ac:dyDescent="0.25">
      <c r="A16" s="25" t="s">
        <v>205</v>
      </c>
      <c r="B16" s="86">
        <v>422</v>
      </c>
      <c r="C16" s="17">
        <v>444</v>
      </c>
      <c r="E16" s="84"/>
      <c r="F16" s="85"/>
    </row>
    <row r="17" spans="1:6" x14ac:dyDescent="0.25">
      <c r="A17" s="25" t="s">
        <v>206</v>
      </c>
      <c r="B17" s="86">
        <v>7</v>
      </c>
      <c r="C17" s="17">
        <v>7</v>
      </c>
      <c r="E17" s="84"/>
      <c r="F17" s="85"/>
    </row>
    <row r="18" spans="1:6" x14ac:dyDescent="0.25">
      <c r="A18" s="25" t="s">
        <v>207</v>
      </c>
      <c r="B18" s="88">
        <v>556.54100000000005</v>
      </c>
      <c r="C18" s="89">
        <v>1947.4</v>
      </c>
      <c r="E18" s="84"/>
      <c r="F18" s="85"/>
    </row>
    <row r="19" spans="1:6" x14ac:dyDescent="0.25">
      <c r="A19" s="25" t="s">
        <v>208</v>
      </c>
      <c r="B19" s="88">
        <v>1012.52578913</v>
      </c>
      <c r="C19" s="89">
        <v>859.6</v>
      </c>
      <c r="E19" s="84"/>
      <c r="F19" s="85"/>
    </row>
    <row r="20" spans="1:6" x14ac:dyDescent="0.25">
      <c r="A20" s="25" t="s">
        <v>209</v>
      </c>
      <c r="B20" s="88">
        <v>53.719971350000002</v>
      </c>
      <c r="C20" s="89">
        <v>57.3</v>
      </c>
      <c r="E20" s="84"/>
      <c r="F20" s="85"/>
    </row>
    <row r="21" spans="1:6" x14ac:dyDescent="0.25">
      <c r="A21" s="25" t="s">
        <v>210</v>
      </c>
      <c r="B21" s="90">
        <f>+SUM(B10:B20)</f>
        <v>8026.7867604800003</v>
      </c>
      <c r="C21" s="90">
        <f>+SUM(C10:C20)</f>
        <v>9512.2999999999993</v>
      </c>
      <c r="E21" s="84"/>
      <c r="F21" s="85"/>
    </row>
    <row r="22" spans="1:6" ht="12.75" customHeight="1" x14ac:dyDescent="0.25">
      <c r="B22" s="17"/>
      <c r="C22" s="18"/>
      <c r="E22" s="84"/>
      <c r="F22" s="85"/>
    </row>
    <row r="23" spans="1:6" ht="13.2" customHeight="1" x14ac:dyDescent="0.25">
      <c r="A23" s="82" t="s">
        <v>211</v>
      </c>
      <c r="B23" s="17"/>
      <c r="C23" s="18"/>
      <c r="E23" s="84"/>
    </row>
    <row r="24" spans="1:6" ht="13.5" customHeight="1" x14ac:dyDescent="0.25">
      <c r="A24" s="25" t="s">
        <v>212</v>
      </c>
      <c r="B24" s="88">
        <v>1577.2393495600013</v>
      </c>
      <c r="C24" s="88">
        <v>1682.8570163509037</v>
      </c>
      <c r="E24" s="84"/>
    </row>
    <row r="25" spans="1:6" x14ac:dyDescent="0.25">
      <c r="A25" s="25" t="s">
        <v>256</v>
      </c>
      <c r="B25" s="17">
        <v>786</v>
      </c>
      <c r="C25" s="90">
        <v>794</v>
      </c>
      <c r="E25" s="84"/>
      <c r="F25" s="85"/>
    </row>
    <row r="26" spans="1:6" x14ac:dyDescent="0.25">
      <c r="A26" s="25" t="s">
        <v>213</v>
      </c>
      <c r="B26" s="88"/>
      <c r="C26" s="88"/>
      <c r="E26" s="84"/>
    </row>
    <row r="27" spans="1:6" x14ac:dyDescent="0.25">
      <c r="A27" s="25" t="s">
        <v>214</v>
      </c>
      <c r="B27" s="88">
        <f>229+17</f>
        <v>246</v>
      </c>
      <c r="C27" s="88">
        <f>227+17</f>
        <v>244</v>
      </c>
      <c r="E27" s="84"/>
      <c r="F27" s="85"/>
    </row>
    <row r="28" spans="1:6" x14ac:dyDescent="0.25">
      <c r="A28" s="25" t="s">
        <v>215</v>
      </c>
      <c r="B28" s="90">
        <f>+SUM(B24:B27)</f>
        <v>2609.2393495600013</v>
      </c>
      <c r="C28" s="90">
        <f>+SUM(C24:C27)</f>
        <v>2720.8570163509039</v>
      </c>
      <c r="E28" s="84"/>
      <c r="F28" s="85"/>
    </row>
    <row r="29" spans="1:6" ht="12.75" customHeight="1" x14ac:dyDescent="0.25">
      <c r="B29" s="17"/>
      <c r="C29" s="90"/>
      <c r="D29" s="21"/>
      <c r="E29" s="84"/>
      <c r="F29" s="85"/>
    </row>
    <row r="30" spans="1:6" ht="13.2" customHeight="1" x14ac:dyDescent="0.25">
      <c r="A30" s="52" t="s">
        <v>216</v>
      </c>
      <c r="B30" s="90">
        <f>+B21-B28</f>
        <v>5417.5474109199986</v>
      </c>
      <c r="C30" s="90">
        <f>+C21-C28</f>
        <v>6791.4429836490954</v>
      </c>
      <c r="E30" s="84"/>
    </row>
    <row r="31" spans="1:6" ht="12.75" customHeight="1" x14ac:dyDescent="0.25">
      <c r="A31" s="52"/>
      <c r="B31" s="25"/>
      <c r="C31" s="16"/>
      <c r="D31" s="91"/>
      <c r="E31" s="92"/>
      <c r="F31" s="85"/>
    </row>
    <row r="32" spans="1:6" ht="13.2" customHeight="1" x14ac:dyDescent="0.25">
      <c r="A32" s="52" t="s">
        <v>217</v>
      </c>
      <c r="B32" s="25"/>
      <c r="C32" s="16"/>
      <c r="E32" s="84"/>
    </row>
    <row r="33" spans="1:5" ht="13.5" customHeight="1" x14ac:dyDescent="0.25">
      <c r="A33" s="25" t="s">
        <v>218</v>
      </c>
      <c r="B33" s="16"/>
      <c r="C33" s="12"/>
      <c r="E33" s="84"/>
    </row>
    <row r="34" spans="1:5" x14ac:dyDescent="0.25">
      <c r="A34" s="25" t="s">
        <v>219</v>
      </c>
      <c r="B34" s="18">
        <v>535.37426031999996</v>
      </c>
      <c r="C34" s="18">
        <v>592.10799999999995</v>
      </c>
      <c r="E34" s="84"/>
    </row>
    <row r="35" spans="1:5" x14ac:dyDescent="0.25">
      <c r="A35" s="25" t="s">
        <v>220</v>
      </c>
      <c r="B35" s="18">
        <v>98.61444834000001</v>
      </c>
      <c r="C35" s="18">
        <v>118.402</v>
      </c>
      <c r="E35" s="84"/>
    </row>
    <row r="36" spans="1:5" x14ac:dyDescent="0.25">
      <c r="A36" s="93" t="s">
        <v>221</v>
      </c>
      <c r="B36" s="18">
        <v>522.20920880000006</v>
      </c>
      <c r="C36" s="18">
        <v>549.04899999999998</v>
      </c>
      <c r="E36" s="84"/>
    </row>
    <row r="37" spans="1:5" x14ac:dyDescent="0.25">
      <c r="A37" s="93" t="s">
        <v>222</v>
      </c>
      <c r="B37" s="18">
        <v>246.90677499</v>
      </c>
      <c r="C37" s="18">
        <v>338.65800000000002</v>
      </c>
      <c r="E37" s="84"/>
    </row>
    <row r="38" spans="1:5" x14ac:dyDescent="0.25">
      <c r="A38" s="93" t="s">
        <v>223</v>
      </c>
      <c r="B38" s="18">
        <v>19.330916479999996</v>
      </c>
      <c r="C38" s="18">
        <v>10.237</v>
      </c>
      <c r="E38" s="84"/>
    </row>
    <row r="39" spans="1:5" x14ac:dyDescent="0.25">
      <c r="A39" s="25" t="s">
        <v>224</v>
      </c>
      <c r="B39" s="18">
        <v>1.94601465</v>
      </c>
      <c r="C39" s="18">
        <v>4.3040000000000003</v>
      </c>
      <c r="E39" s="84"/>
    </row>
    <row r="40" spans="1:5" ht="13.2" customHeight="1" x14ac:dyDescent="0.25">
      <c r="A40" s="25" t="s">
        <v>225</v>
      </c>
      <c r="B40" s="18">
        <v>13.373184949999999</v>
      </c>
      <c r="C40" s="18">
        <v>15.239000000000001</v>
      </c>
      <c r="E40" s="84"/>
    </row>
    <row r="41" spans="1:5" ht="13.2" customHeight="1" x14ac:dyDescent="0.25">
      <c r="A41" s="25" t="s">
        <v>226</v>
      </c>
      <c r="B41" s="18">
        <v>28.80547134</v>
      </c>
      <c r="C41" s="18">
        <v>33.183</v>
      </c>
      <c r="E41" s="84"/>
    </row>
    <row r="42" spans="1:5" x14ac:dyDescent="0.25">
      <c r="A42" s="25" t="s">
        <v>227</v>
      </c>
      <c r="B42" s="18">
        <v>56.428057850000002</v>
      </c>
      <c r="C42" s="18">
        <v>60.558999999999997</v>
      </c>
      <c r="E42" s="84"/>
    </row>
    <row r="43" spans="1:5" x14ac:dyDescent="0.25">
      <c r="A43" s="25" t="s">
        <v>228</v>
      </c>
      <c r="B43" s="18">
        <v>34.384420590000005</v>
      </c>
      <c r="C43" s="18">
        <v>41.790999999999997</v>
      </c>
      <c r="E43" s="84"/>
    </row>
    <row r="44" spans="1:5" x14ac:dyDescent="0.25">
      <c r="A44" s="25" t="s">
        <v>229</v>
      </c>
      <c r="B44" s="18">
        <v>92.14386094000001</v>
      </c>
      <c r="C44" s="18">
        <v>101.054</v>
      </c>
      <c r="E44" s="84"/>
    </row>
    <row r="45" spans="1:5" x14ac:dyDescent="0.25">
      <c r="A45" s="25" t="s">
        <v>230</v>
      </c>
      <c r="B45" s="18">
        <v>66.737243439999986</v>
      </c>
      <c r="C45" s="18">
        <v>66.307000000000002</v>
      </c>
      <c r="E45" s="84"/>
    </row>
    <row r="46" spans="1:5" x14ac:dyDescent="0.25">
      <c r="A46" s="25" t="s">
        <v>231</v>
      </c>
      <c r="B46" s="18">
        <v>78.142555420000008</v>
      </c>
      <c r="C46" s="18">
        <v>74.486999999999995</v>
      </c>
      <c r="E46" s="84"/>
    </row>
    <row r="47" spans="1:5" x14ac:dyDescent="0.25">
      <c r="A47" s="2" t="s">
        <v>232</v>
      </c>
      <c r="B47" s="18">
        <v>1794.39641811</v>
      </c>
      <c r="C47" s="18">
        <v>2005.3780000000004</v>
      </c>
      <c r="E47" s="84"/>
    </row>
    <row r="48" spans="1:5" x14ac:dyDescent="0.25">
      <c r="A48" s="25" t="s">
        <v>233</v>
      </c>
      <c r="B48" s="90"/>
      <c r="C48" s="90"/>
      <c r="E48" s="84"/>
    </row>
    <row r="49" spans="1:5" x14ac:dyDescent="0.25">
      <c r="A49" s="25" t="s">
        <v>234</v>
      </c>
      <c r="B49" s="90">
        <v>2441.7718672799997</v>
      </c>
      <c r="C49" s="90">
        <v>3745.6549999999997</v>
      </c>
      <c r="E49" s="84"/>
    </row>
    <row r="50" spans="1:5" x14ac:dyDescent="0.25">
      <c r="A50" s="25" t="s">
        <v>235</v>
      </c>
      <c r="B50" s="89">
        <v>379.51196990999995</v>
      </c>
      <c r="C50" s="89">
        <v>449.87799999999999</v>
      </c>
      <c r="E50" s="84"/>
    </row>
    <row r="51" spans="1:5" x14ac:dyDescent="0.25">
      <c r="A51" s="25" t="s">
        <v>236</v>
      </c>
      <c r="B51" s="89">
        <v>25.090673989999999</v>
      </c>
      <c r="C51" s="89">
        <v>93.486999999999995</v>
      </c>
      <c r="E51" s="84"/>
    </row>
    <row r="52" spans="1:5" x14ac:dyDescent="0.25">
      <c r="A52" s="25" t="s">
        <v>237</v>
      </c>
      <c r="B52" s="89">
        <v>6.1240193699999992</v>
      </c>
      <c r="C52" s="89">
        <v>13.141999999999999</v>
      </c>
      <c r="E52" s="84"/>
    </row>
    <row r="53" spans="1:5" x14ac:dyDescent="0.25">
      <c r="A53" s="25" t="s">
        <v>238</v>
      </c>
      <c r="B53" s="89">
        <v>75.090338180000003</v>
      </c>
      <c r="C53" s="89">
        <v>103.883</v>
      </c>
      <c r="E53" s="84"/>
    </row>
    <row r="54" spans="1:5" x14ac:dyDescent="0.25">
      <c r="A54" s="25" t="s">
        <v>225</v>
      </c>
      <c r="B54" s="18">
        <v>108.50310463000001</v>
      </c>
      <c r="C54" s="18">
        <v>334.238</v>
      </c>
      <c r="E54" s="84"/>
    </row>
    <row r="55" spans="1:5" x14ac:dyDescent="0.25">
      <c r="A55" s="94" t="s">
        <v>239</v>
      </c>
      <c r="B55" s="18">
        <v>0</v>
      </c>
      <c r="C55" s="18">
        <v>5</v>
      </c>
      <c r="E55" s="84"/>
    </row>
    <row r="56" spans="1:5" x14ac:dyDescent="0.25">
      <c r="A56" s="25" t="s">
        <v>240</v>
      </c>
      <c r="B56" s="18">
        <v>3036.0919733599999</v>
      </c>
      <c r="C56" s="18">
        <v>4745.2829999999994</v>
      </c>
      <c r="E56" s="84"/>
    </row>
    <row r="57" spans="1:5" ht="12.75" customHeight="1" x14ac:dyDescent="0.25">
      <c r="B57" s="12"/>
      <c r="E57" s="84"/>
    </row>
    <row r="58" spans="1:5" ht="13.2" customHeight="1" x14ac:dyDescent="0.25">
      <c r="A58" s="52" t="s">
        <v>241</v>
      </c>
      <c r="B58" s="12">
        <f>B47+B56</f>
        <v>4830.4883914700004</v>
      </c>
      <c r="C58" s="12">
        <f>C47+C56</f>
        <v>6750.6610000000001</v>
      </c>
      <c r="E58" s="84"/>
    </row>
    <row r="59" spans="1:5" ht="12.75" customHeight="1" x14ac:dyDescent="0.25">
      <c r="A59" s="3"/>
      <c r="B59" s="25"/>
      <c r="C59" s="2"/>
      <c r="E59" s="21"/>
    </row>
    <row r="60" spans="1:5" ht="14.25" customHeight="1" x14ac:dyDescent="0.25">
      <c r="A60" s="104" t="s">
        <v>242</v>
      </c>
      <c r="B60" s="104"/>
      <c r="C60" s="104"/>
    </row>
    <row r="61" spans="1:5" ht="14.25" customHeight="1" x14ac:dyDescent="0.25">
      <c r="A61" s="121" t="s">
        <v>243</v>
      </c>
      <c r="B61" s="121"/>
      <c r="C61" s="121"/>
    </row>
    <row r="62" spans="1:5" x14ac:dyDescent="0.25">
      <c r="A62" s="121" t="s">
        <v>244</v>
      </c>
      <c r="B62" s="121"/>
      <c r="C62" s="121"/>
    </row>
    <row r="63" spans="1:5" ht="12.75" customHeight="1" x14ac:dyDescent="0.25">
      <c r="B63" s="25"/>
      <c r="C63" s="25"/>
    </row>
    <row r="64" spans="1:5" ht="12.75" customHeight="1" x14ac:dyDescent="0.25">
      <c r="A64" s="25" t="s">
        <v>245</v>
      </c>
      <c r="B64" s="25"/>
      <c r="C64" s="25"/>
    </row>
    <row r="65" spans="1:3" ht="12.75" customHeight="1" x14ac:dyDescent="0.25">
      <c r="B65" s="25"/>
      <c r="C65" s="25"/>
    </row>
    <row r="66" spans="1:3" ht="12.75" customHeight="1" x14ac:dyDescent="0.25">
      <c r="A66" s="25" t="s">
        <v>246</v>
      </c>
      <c r="B66" s="25"/>
    </row>
  </sheetData>
  <mergeCells count="9">
    <mergeCell ref="A60:C60"/>
    <mergeCell ref="A61:C61"/>
    <mergeCell ref="A62:C62"/>
    <mergeCell ref="A1:C1"/>
    <mergeCell ref="A2:C2"/>
    <mergeCell ref="A3:C3"/>
    <mergeCell ref="A4:C4"/>
    <mergeCell ref="A5:C5"/>
    <mergeCell ref="A6:C6"/>
  </mergeCells>
  <printOptions horizontalCentered="1"/>
  <pageMargins left="0.5" right="0.5" top="0.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9"/>
  <sheetViews>
    <sheetView showGridLines="0" zoomScaleNormal="100" workbookViewId="0">
      <selection sqref="A1:I1"/>
    </sheetView>
  </sheetViews>
  <sheetFormatPr defaultColWidth="9.28515625" defaultRowHeight="13.2" x14ac:dyDescent="0.25"/>
  <cols>
    <col min="1" max="1" width="10.85546875" style="1" bestFit="1" customWidth="1"/>
    <col min="2" max="2" width="4.42578125" style="1" customWidth="1"/>
    <col min="3" max="4" width="13.28515625" style="1" customWidth="1"/>
    <col min="5" max="5" width="2.85546875" style="1" customWidth="1"/>
    <col min="6" max="6" width="13.28515625" style="1" customWidth="1"/>
    <col min="7" max="7" width="4.42578125" style="1" customWidth="1"/>
    <col min="8" max="8" width="11.7109375" style="1" customWidth="1"/>
    <col min="9" max="9" width="13.28515625" style="1" customWidth="1"/>
    <col min="10" max="10" width="2.85546875" style="1" customWidth="1"/>
    <col min="11" max="16384" width="9.28515625" style="1"/>
  </cols>
  <sheetData>
    <row r="1" spans="1:9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2"/>
      <c r="B3" s="3"/>
      <c r="C3" s="3"/>
      <c r="D3" s="3"/>
      <c r="E3" s="3"/>
      <c r="F3" s="3"/>
      <c r="G3" s="3"/>
      <c r="H3" s="3"/>
      <c r="I3" s="3"/>
    </row>
    <row r="4" spans="1:9" x14ac:dyDescent="0.25">
      <c r="A4" s="3"/>
      <c r="B4" s="3"/>
      <c r="C4" s="3"/>
      <c r="D4" s="3"/>
      <c r="E4" s="3"/>
      <c r="F4" s="3"/>
      <c r="G4" s="3"/>
      <c r="H4" s="107" t="s">
        <v>2</v>
      </c>
      <c r="I4" s="107"/>
    </row>
    <row r="5" spans="1:9" ht="15.6" x14ac:dyDescent="0.25">
      <c r="A5" s="4" t="s">
        <v>3</v>
      </c>
      <c r="B5" s="4"/>
      <c r="C5" s="108" t="s">
        <v>4</v>
      </c>
      <c r="D5" s="108"/>
      <c r="E5" s="4"/>
      <c r="F5" s="5" t="s">
        <v>5</v>
      </c>
      <c r="G5" s="4"/>
      <c r="H5" s="108" t="s">
        <v>6</v>
      </c>
      <c r="I5" s="108"/>
    </row>
    <row r="6" spans="1:9" ht="15.6" x14ac:dyDescent="0.25">
      <c r="A6" s="6" t="s">
        <v>7</v>
      </c>
      <c r="B6" s="7"/>
      <c r="C6" s="8" t="s">
        <v>8</v>
      </c>
      <c r="D6" s="8" t="s">
        <v>9</v>
      </c>
      <c r="E6" s="7"/>
      <c r="F6" s="9" t="s">
        <v>10</v>
      </c>
      <c r="G6" s="7"/>
      <c r="H6" s="8" t="s">
        <v>8</v>
      </c>
      <c r="I6" s="8" t="s">
        <v>9</v>
      </c>
    </row>
    <row r="7" spans="1:9" x14ac:dyDescent="0.25">
      <c r="A7" s="10"/>
      <c r="B7" s="5"/>
      <c r="C7" s="5"/>
      <c r="D7" s="5"/>
      <c r="E7" s="5"/>
      <c r="F7" s="11"/>
      <c r="G7" s="5"/>
      <c r="H7" s="5"/>
      <c r="I7" s="5"/>
    </row>
    <row r="8" spans="1:9" x14ac:dyDescent="0.25">
      <c r="A8" s="2">
        <v>1986</v>
      </c>
      <c r="B8" s="3"/>
      <c r="C8" s="12">
        <v>4324313</v>
      </c>
      <c r="D8" s="12">
        <v>2593390</v>
      </c>
      <c r="E8" s="13"/>
      <c r="F8" s="12">
        <v>3029375</v>
      </c>
      <c r="G8" s="3"/>
      <c r="H8" s="14">
        <f t="shared" ref="H8:H34" si="0">C8/F8</f>
        <v>1.4274604497627399</v>
      </c>
      <c r="I8" s="15">
        <f t="shared" ref="I8:I29" si="1">D8/F8</f>
        <v>0.85608087476789763</v>
      </c>
    </row>
    <row r="9" spans="1:9" x14ac:dyDescent="0.25">
      <c r="A9" s="2">
        <v>1987</v>
      </c>
      <c r="B9" s="3"/>
      <c r="C9" s="12">
        <v>4494247</v>
      </c>
      <c r="D9" s="12">
        <v>2684004</v>
      </c>
      <c r="E9" s="13"/>
      <c r="F9" s="12">
        <v>3156600</v>
      </c>
      <c r="G9" s="3"/>
      <c r="H9" s="14">
        <f t="shared" si="0"/>
        <v>1.4237619590698853</v>
      </c>
      <c r="I9" s="15">
        <f t="shared" si="1"/>
        <v>0.85028321611860858</v>
      </c>
    </row>
    <row r="10" spans="1:9" x14ac:dyDescent="0.25">
      <c r="A10" s="2">
        <v>1988</v>
      </c>
      <c r="B10" s="3"/>
      <c r="C10" s="12">
        <v>4544225</v>
      </c>
      <c r="D10" s="12">
        <v>2708402</v>
      </c>
      <c r="E10" s="13"/>
      <c r="F10" s="12">
        <v>3198023</v>
      </c>
      <c r="G10" s="3"/>
      <c r="H10" s="14">
        <f t="shared" si="0"/>
        <v>1.4209481920549039</v>
      </c>
      <c r="I10" s="15">
        <f t="shared" si="1"/>
        <v>0.84689884969557749</v>
      </c>
    </row>
    <row r="11" spans="1:9" x14ac:dyDescent="0.25">
      <c r="A11" s="2">
        <v>1989</v>
      </c>
      <c r="B11" s="3"/>
      <c r="C11" s="12">
        <v>4742178</v>
      </c>
      <c r="D11" s="12">
        <v>2858129</v>
      </c>
      <c r="E11" s="13"/>
      <c r="F11" s="12">
        <v>3272953</v>
      </c>
      <c r="G11" s="3"/>
      <c r="H11" s="14">
        <f t="shared" si="0"/>
        <v>1.4488988995564556</v>
      </c>
      <c r="I11" s="15">
        <f t="shared" si="1"/>
        <v>0.87325696397106833</v>
      </c>
    </row>
    <row r="12" spans="1:9" x14ac:dyDescent="0.25">
      <c r="A12" s="2">
        <v>1990</v>
      </c>
      <c r="B12" s="3"/>
      <c r="C12" s="12">
        <v>4927435</v>
      </c>
      <c r="D12" s="12">
        <v>2961539</v>
      </c>
      <c r="E12" s="13"/>
      <c r="F12" s="12">
        <v>3376685</v>
      </c>
      <c r="G12" s="3"/>
      <c r="H12" s="14">
        <f t="shared" si="0"/>
        <v>1.4592521955705078</v>
      </c>
      <c r="I12" s="15">
        <f t="shared" si="1"/>
        <v>0.87705515912796128</v>
      </c>
    </row>
    <row r="13" spans="1:9" x14ac:dyDescent="0.25">
      <c r="A13" s="2">
        <v>1991</v>
      </c>
      <c r="B13" s="3"/>
      <c r="C13" s="12">
        <v>5094306</v>
      </c>
      <c r="D13" s="12">
        <v>2985126</v>
      </c>
      <c r="E13" s="13"/>
      <c r="F13" s="12">
        <v>3490596</v>
      </c>
      <c r="G13" s="3"/>
      <c r="H13" s="14">
        <f t="shared" si="0"/>
        <v>1.4594372995328018</v>
      </c>
      <c r="I13" s="15">
        <f t="shared" si="1"/>
        <v>0.85519091868551955</v>
      </c>
    </row>
    <row r="14" spans="1:9" x14ac:dyDescent="0.25">
      <c r="A14" s="2">
        <v>1992</v>
      </c>
      <c r="B14" s="3"/>
      <c r="C14" s="12">
        <v>5063946</v>
      </c>
      <c r="D14" s="12">
        <v>3032623</v>
      </c>
      <c r="E14" s="13"/>
      <c r="F14" s="12">
        <v>3597438</v>
      </c>
      <c r="G14" s="3"/>
      <c r="H14" s="14">
        <f t="shared" si="0"/>
        <v>1.4076534467029036</v>
      </c>
      <c r="I14" s="15">
        <f t="shared" si="1"/>
        <v>0.84299520936844496</v>
      </c>
    </row>
    <row r="15" spans="1:9" x14ac:dyDescent="0.25">
      <c r="A15" s="2">
        <v>1993</v>
      </c>
      <c r="B15" s="3"/>
      <c r="C15" s="12">
        <v>5072831</v>
      </c>
      <c r="D15" s="12">
        <v>3061683</v>
      </c>
      <c r="E15" s="13"/>
      <c r="F15" s="12">
        <v>3698926</v>
      </c>
      <c r="G15" s="3"/>
      <c r="H15" s="14">
        <f t="shared" si="0"/>
        <v>1.3714334917757209</v>
      </c>
      <c r="I15" s="15">
        <f t="shared" si="1"/>
        <v>0.82772215502553981</v>
      </c>
    </row>
    <row r="16" spans="1:9" x14ac:dyDescent="0.25">
      <c r="A16" s="2">
        <v>1994</v>
      </c>
      <c r="B16" s="3"/>
      <c r="C16" s="12">
        <v>5207531</v>
      </c>
      <c r="D16" s="12">
        <v>3140216</v>
      </c>
      <c r="E16" s="13"/>
      <c r="F16" s="12">
        <v>3774924</v>
      </c>
      <c r="G16" s="3"/>
      <c r="H16" s="14">
        <f t="shared" si="0"/>
        <v>1.379506183435746</v>
      </c>
      <c r="I16" s="15">
        <f t="shared" si="1"/>
        <v>0.83186204543455711</v>
      </c>
    </row>
    <row r="17" spans="1:9" x14ac:dyDescent="0.25">
      <c r="A17" s="2">
        <v>1995</v>
      </c>
      <c r="B17" s="3"/>
      <c r="C17" s="12">
        <v>5219445</v>
      </c>
      <c r="D17" s="12">
        <v>3166914</v>
      </c>
      <c r="E17" s="13"/>
      <c r="F17" s="12">
        <v>3765444</v>
      </c>
      <c r="G17" s="3"/>
      <c r="H17" s="14">
        <f t="shared" si="0"/>
        <v>1.3861433074027922</v>
      </c>
      <c r="I17" s="15">
        <f t="shared" si="1"/>
        <v>0.84104663354441067</v>
      </c>
    </row>
    <row r="18" spans="1:9" x14ac:dyDescent="0.25">
      <c r="A18" s="2">
        <v>1996</v>
      </c>
      <c r="B18" s="3"/>
      <c r="C18" s="12">
        <v>5295530</v>
      </c>
      <c r="D18" s="12">
        <v>3231234</v>
      </c>
      <c r="E18" s="13"/>
      <c r="F18" s="12">
        <v>3908283</v>
      </c>
      <c r="G18" s="3"/>
      <c r="H18" s="14">
        <f t="shared" si="0"/>
        <v>1.3549504987228407</v>
      </c>
      <c r="I18" s="15">
        <f t="shared" si="1"/>
        <v>0.82676561548895</v>
      </c>
    </row>
    <row r="19" spans="1:9" x14ac:dyDescent="0.25">
      <c r="A19" s="2">
        <v>1997</v>
      </c>
      <c r="B19" s="3"/>
      <c r="C19" s="12">
        <v>5504655</v>
      </c>
      <c r="D19" s="12">
        <v>3318019</v>
      </c>
      <c r="E19" s="13"/>
      <c r="F19" s="12">
        <v>4010133</v>
      </c>
      <c r="G19" s="3"/>
      <c r="H19" s="14">
        <f t="shared" si="0"/>
        <v>1.372686392196967</v>
      </c>
      <c r="I19" s="15">
        <f t="shared" si="1"/>
        <v>0.82740871686799411</v>
      </c>
    </row>
    <row r="20" spans="1:9" x14ac:dyDescent="0.25">
      <c r="A20" s="2">
        <v>1998</v>
      </c>
      <c r="B20" s="3"/>
      <c r="C20" s="12">
        <v>5624717</v>
      </c>
      <c r="D20" s="12">
        <v>3394079</v>
      </c>
      <c r="E20" s="13"/>
      <c r="F20" s="12">
        <v>4156768</v>
      </c>
      <c r="G20" s="3"/>
      <c r="H20" s="14">
        <f t="shared" si="0"/>
        <v>1.3531467236083419</v>
      </c>
      <c r="I20" s="15">
        <f t="shared" si="1"/>
        <v>0.81651874725748463</v>
      </c>
    </row>
    <row r="21" spans="1:9" x14ac:dyDescent="0.25">
      <c r="A21" s="2">
        <v>1999</v>
      </c>
      <c r="B21" s="3"/>
      <c r="C21" s="12">
        <v>5456613</v>
      </c>
      <c r="D21" s="12">
        <v>3314671</v>
      </c>
      <c r="E21" s="13"/>
      <c r="F21" s="12">
        <v>4160480</v>
      </c>
      <c r="G21" s="3"/>
      <c r="H21" s="14">
        <f t="shared" si="0"/>
        <v>1.3115344864054148</v>
      </c>
      <c r="I21" s="15">
        <f t="shared" si="1"/>
        <v>0.79670398607852944</v>
      </c>
    </row>
    <row r="22" spans="1:9" x14ac:dyDescent="0.25">
      <c r="A22" s="2">
        <v>2000</v>
      </c>
      <c r="B22" s="3"/>
      <c r="C22" s="12">
        <v>6092059</v>
      </c>
      <c r="D22" s="12">
        <v>3798657</v>
      </c>
      <c r="E22" s="16"/>
      <c r="F22" s="12">
        <v>4298998</v>
      </c>
      <c r="G22" s="3"/>
      <c r="H22" s="14">
        <f t="shared" si="0"/>
        <v>1.4170881214645832</v>
      </c>
      <c r="I22" s="15">
        <f t="shared" si="1"/>
        <v>0.88361450738055702</v>
      </c>
    </row>
    <row r="23" spans="1:9" x14ac:dyDescent="0.25">
      <c r="A23" s="2">
        <v>2001</v>
      </c>
      <c r="B23" s="3"/>
      <c r="C23" s="12">
        <v>6099983</v>
      </c>
      <c r="D23" s="12">
        <v>3719441</v>
      </c>
      <c r="E23" s="16"/>
      <c r="F23" s="12">
        <v>4355207</v>
      </c>
      <c r="G23" s="3"/>
      <c r="H23" s="14">
        <f t="shared" si="0"/>
        <v>1.4006183862213668</v>
      </c>
      <c r="I23" s="15">
        <f t="shared" si="1"/>
        <v>0.85402163433333933</v>
      </c>
    </row>
    <row r="24" spans="1:9" x14ac:dyDescent="0.25">
      <c r="A24" s="2">
        <v>2002</v>
      </c>
      <c r="B24" s="3"/>
      <c r="C24" s="12">
        <v>6156018</v>
      </c>
      <c r="D24" s="12">
        <v>3748839</v>
      </c>
      <c r="E24" s="16"/>
      <c r="F24" s="12">
        <v>4400194</v>
      </c>
      <c r="G24" s="3"/>
      <c r="H24" s="14">
        <f t="shared" si="0"/>
        <v>1.3990333153492778</v>
      </c>
      <c r="I24" s="15">
        <f t="shared" si="1"/>
        <v>0.8519712994472517</v>
      </c>
    </row>
    <row r="25" spans="1:9" x14ac:dyDescent="0.25">
      <c r="A25" s="2">
        <v>2003</v>
      </c>
      <c r="B25" s="3"/>
      <c r="C25" s="12">
        <v>6325064</v>
      </c>
      <c r="D25" s="12">
        <v>3868308</v>
      </c>
      <c r="E25" s="16"/>
      <c r="F25" s="12">
        <v>4436988</v>
      </c>
      <c r="G25" s="3"/>
      <c r="H25" s="14">
        <f t="shared" si="0"/>
        <v>1.4255310133811496</v>
      </c>
      <c r="I25" s="15">
        <f t="shared" si="1"/>
        <v>0.87183197250026367</v>
      </c>
    </row>
    <row r="26" spans="1:9" x14ac:dyDescent="0.25">
      <c r="A26" s="2">
        <v>2004</v>
      </c>
      <c r="B26" s="3"/>
      <c r="C26" s="12">
        <v>6531281</v>
      </c>
      <c r="D26" s="12">
        <v>3996551</v>
      </c>
      <c r="E26" s="16"/>
      <c r="F26" s="12">
        <v>4606922</v>
      </c>
      <c r="G26" s="3"/>
      <c r="H26" s="14">
        <f t="shared" si="0"/>
        <v>1.4177103497736667</v>
      </c>
      <c r="I26" s="15">
        <f t="shared" si="1"/>
        <v>0.86751002079045403</v>
      </c>
    </row>
    <row r="27" spans="1:9" x14ac:dyDescent="0.25">
      <c r="A27" s="2">
        <v>2005</v>
      </c>
      <c r="B27" s="3"/>
      <c r="C27" s="12">
        <v>6574244</v>
      </c>
      <c r="D27" s="12">
        <v>4020302</v>
      </c>
      <c r="E27" s="16"/>
      <c r="F27" s="12">
        <v>4639012</v>
      </c>
      <c r="G27" s="3"/>
      <c r="H27" s="14">
        <f t="shared" si="0"/>
        <v>1.4171646893778245</v>
      </c>
      <c r="I27" s="15">
        <f t="shared" si="1"/>
        <v>0.8666289287460347</v>
      </c>
    </row>
    <row r="28" spans="1:9" x14ac:dyDescent="0.25">
      <c r="A28" s="2">
        <v>2006</v>
      </c>
      <c r="B28" s="3"/>
      <c r="C28" s="12">
        <v>6716461</v>
      </c>
      <c r="D28" s="12">
        <v>4102572</v>
      </c>
      <c r="E28" s="16"/>
      <c r="F28" s="12">
        <v>4731691</v>
      </c>
      <c r="G28" s="3"/>
      <c r="H28" s="14">
        <f t="shared" si="0"/>
        <v>1.4194631475301325</v>
      </c>
      <c r="I28" s="15">
        <f t="shared" si="1"/>
        <v>0.86704140232318638</v>
      </c>
    </row>
    <row r="29" spans="1:9" x14ac:dyDescent="0.25">
      <c r="A29" s="2">
        <v>2007</v>
      </c>
      <c r="B29" s="3"/>
      <c r="C29" s="12">
        <v>6860252</v>
      </c>
      <c r="D29" s="12">
        <v>4191928</v>
      </c>
      <c r="E29" s="16"/>
      <c r="F29" s="12">
        <v>4809078</v>
      </c>
      <c r="G29" s="3"/>
      <c r="H29" s="14">
        <f t="shared" si="0"/>
        <v>1.4265212583368372</v>
      </c>
      <c r="I29" s="15">
        <f t="shared" si="1"/>
        <v>0.87166978784706761</v>
      </c>
    </row>
    <row r="30" spans="1:9" x14ac:dyDescent="0.25">
      <c r="A30" s="2">
        <v>2008</v>
      </c>
      <c r="B30" s="3"/>
      <c r="C30" s="12">
        <v>6877566</v>
      </c>
      <c r="D30" s="12">
        <v>4216551</v>
      </c>
      <c r="E30" s="16"/>
      <c r="F30" s="12">
        <v>4866143</v>
      </c>
      <c r="G30" s="3"/>
      <c r="H30" s="14">
        <f t="shared" si="0"/>
        <v>1.4133505735445917</v>
      </c>
      <c r="I30" s="15">
        <f>D30/F30</f>
        <v>0.86650782765734591</v>
      </c>
    </row>
    <row r="31" spans="1:9" x14ac:dyDescent="0.25">
      <c r="A31" s="2">
        <v>2009</v>
      </c>
      <c r="B31" s="3"/>
      <c r="C31" s="17">
        <v>6827576</v>
      </c>
      <c r="D31" s="18">
        <v>4192342</v>
      </c>
      <c r="E31" s="19"/>
      <c r="F31" s="18">
        <v>4952820</v>
      </c>
      <c r="G31" s="20"/>
      <c r="H31" s="14">
        <f t="shared" si="0"/>
        <v>1.3785229424852912</v>
      </c>
      <c r="I31" s="14">
        <f t="shared" ref="I31:I36" si="2">D31/F31</f>
        <v>0.84645555461333144</v>
      </c>
    </row>
    <row r="32" spans="1:9" x14ac:dyDescent="0.25">
      <c r="A32" s="2">
        <v>2010</v>
      </c>
      <c r="B32" s="3"/>
      <c r="C32" s="17">
        <v>6879158</v>
      </c>
      <c r="D32" s="18">
        <v>4250563</v>
      </c>
      <c r="E32" s="19"/>
      <c r="F32" s="18">
        <v>5023999</v>
      </c>
      <c r="G32" s="20"/>
      <c r="H32" s="14">
        <f t="shared" si="0"/>
        <v>1.3692594285946316</v>
      </c>
      <c r="I32" s="14">
        <f t="shared" si="2"/>
        <v>0.8460517209497852</v>
      </c>
    </row>
    <row r="33" spans="1:9" x14ac:dyDescent="0.25">
      <c r="A33" s="2">
        <v>2011</v>
      </c>
      <c r="B33" s="3"/>
      <c r="C33" s="21">
        <v>6974945</v>
      </c>
      <c r="D33" s="21">
        <v>4344050</v>
      </c>
      <c r="E33" s="16"/>
      <c r="F33" s="12">
        <v>5054383</v>
      </c>
      <c r="G33" s="3"/>
      <c r="H33" s="14">
        <f t="shared" si="0"/>
        <v>1.379979514809226</v>
      </c>
      <c r="I33" s="14">
        <f t="shared" si="2"/>
        <v>0.85946197587321738</v>
      </c>
    </row>
    <row r="34" spans="1:9" x14ac:dyDescent="0.25">
      <c r="A34" s="2">
        <v>2012</v>
      </c>
      <c r="B34" s="3"/>
      <c r="C34" s="21">
        <v>6892328</v>
      </c>
      <c r="D34" s="21">
        <v>4316653</v>
      </c>
      <c r="E34" s="16"/>
      <c r="F34" s="12">
        <v>5127428</v>
      </c>
      <c r="G34" s="3"/>
      <c r="H34" s="14">
        <f t="shared" si="0"/>
        <v>1.3442076612289826</v>
      </c>
      <c r="I34" s="14">
        <f t="shared" si="2"/>
        <v>0.84187491272427428</v>
      </c>
    </row>
    <row r="35" spans="1:9" x14ac:dyDescent="0.25">
      <c r="A35" s="2">
        <v>2013</v>
      </c>
      <c r="B35" s="3"/>
      <c r="C35" s="21">
        <v>7068443</v>
      </c>
      <c r="D35" s="21">
        <v>4437762</v>
      </c>
      <c r="E35" s="16"/>
      <c r="F35" s="12">
        <v>5207389</v>
      </c>
      <c r="G35" s="3"/>
      <c r="H35" s="22">
        <f>C35/F35</f>
        <v>1.3573871665819472</v>
      </c>
      <c r="I35" s="14">
        <f t="shared" si="2"/>
        <v>0.85220481896013534</v>
      </c>
    </row>
    <row r="36" spans="1:9" x14ac:dyDescent="0.25">
      <c r="A36" s="2">
        <v>2014</v>
      </c>
      <c r="B36" s="3"/>
      <c r="C36" s="21">
        <v>7306222</v>
      </c>
      <c r="D36" s="21">
        <v>4616138</v>
      </c>
      <c r="E36" s="16"/>
      <c r="F36" s="12">
        <v>5315721</v>
      </c>
      <c r="G36" s="3"/>
      <c r="H36" s="22">
        <f>C36/F36</f>
        <v>1.3744555066001394</v>
      </c>
      <c r="I36" s="14">
        <f t="shared" si="2"/>
        <v>0.86839358198069461</v>
      </c>
    </row>
    <row r="37" spans="1:9" x14ac:dyDescent="0.25">
      <c r="A37" s="2">
        <v>2015</v>
      </c>
      <c r="B37" s="3"/>
      <c r="C37" s="21">
        <v>7567286</v>
      </c>
      <c r="D37" s="21">
        <v>4807046</v>
      </c>
      <c r="E37" s="21"/>
      <c r="F37" s="12">
        <v>5416810</v>
      </c>
      <c r="G37" s="21"/>
      <c r="H37" s="23">
        <f>C37/F37</f>
        <v>1.3970004486035139</v>
      </c>
      <c r="I37" s="23">
        <f>D37/F37</f>
        <v>0.88743116335998495</v>
      </c>
    </row>
    <row r="38" spans="1:9" x14ac:dyDescent="0.25">
      <c r="A38" s="2">
        <v>2016</v>
      </c>
      <c r="B38" s="3"/>
      <c r="C38" s="21">
        <v>7834247</v>
      </c>
      <c r="D38" s="21">
        <v>4994769</v>
      </c>
      <c r="E38" s="21"/>
      <c r="F38" s="12">
        <v>5540598</v>
      </c>
      <c r="G38" s="21"/>
      <c r="H38" s="23">
        <f>C38/F38</f>
        <v>1.4139713799846154</v>
      </c>
      <c r="I38" s="23">
        <f>D38/F38</f>
        <v>0.90148554361821598</v>
      </c>
    </row>
    <row r="39" spans="1:9" ht="15.6" x14ac:dyDescent="0.25">
      <c r="A39" s="24" t="s">
        <v>11</v>
      </c>
      <c r="B39" s="3"/>
      <c r="C39" s="21">
        <f>AVERAGEA(C38,C40)</f>
        <v>7997040.5</v>
      </c>
      <c r="D39" s="21">
        <f>AVERAGEA(D38,D40)</f>
        <v>5104799</v>
      </c>
      <c r="E39" s="21"/>
      <c r="F39" s="21">
        <v>5670802</v>
      </c>
      <c r="G39" s="21"/>
      <c r="H39" s="23">
        <f t="shared" ref="H39:H40" si="3">C39/F39</f>
        <v>1.4102133172697617</v>
      </c>
      <c r="I39" s="23">
        <f t="shared" ref="I39:I40" si="4">D39/F39</f>
        <v>0.90018995549483127</v>
      </c>
    </row>
    <row r="40" spans="1:9" ht="15.6" x14ac:dyDescent="0.25">
      <c r="A40" s="24" t="s">
        <v>12</v>
      </c>
      <c r="B40" s="3"/>
      <c r="C40" s="21">
        <v>8159834</v>
      </c>
      <c r="D40" s="21">
        <v>5214829</v>
      </c>
      <c r="E40" s="21"/>
      <c r="F40" s="21">
        <v>5615643</v>
      </c>
      <c r="G40" s="21"/>
      <c r="H40" s="23">
        <f t="shared" si="3"/>
        <v>1.4530542628867256</v>
      </c>
      <c r="I40" s="23">
        <f t="shared" si="4"/>
        <v>0.9286254485906601</v>
      </c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 customHeight="1" x14ac:dyDescent="0.25">
      <c r="A42" s="109" t="s">
        <v>13</v>
      </c>
      <c r="B42" s="109"/>
      <c r="C42" s="109"/>
      <c r="D42" s="109"/>
      <c r="E42" s="109"/>
      <c r="F42" s="109"/>
      <c r="G42" s="109"/>
      <c r="H42" s="109"/>
      <c r="I42" s="109"/>
    </row>
    <row r="43" spans="1:9" ht="14.25" customHeight="1" x14ac:dyDescent="0.25">
      <c r="A43" s="104" t="s">
        <v>14</v>
      </c>
      <c r="B43" s="104"/>
      <c r="C43" s="104"/>
      <c r="D43" s="104"/>
      <c r="E43" s="104"/>
      <c r="F43" s="104"/>
      <c r="G43" s="104"/>
      <c r="H43" s="104"/>
      <c r="I43" s="110"/>
    </row>
    <row r="44" spans="1:9" ht="14.25" customHeight="1" x14ac:dyDescent="0.25">
      <c r="A44" s="109" t="s">
        <v>15</v>
      </c>
      <c r="B44" s="109"/>
      <c r="C44" s="109"/>
      <c r="D44" s="109"/>
      <c r="E44" s="109"/>
      <c r="F44" s="109"/>
      <c r="G44" s="109"/>
      <c r="H44" s="109"/>
      <c r="I44" s="110"/>
    </row>
    <row r="45" spans="1:9" ht="14.25" customHeight="1" x14ac:dyDescent="0.25">
      <c r="A45" s="109" t="s">
        <v>16</v>
      </c>
      <c r="B45" s="109"/>
      <c r="C45" s="109"/>
      <c r="D45" s="109"/>
      <c r="E45" s="109"/>
      <c r="F45" s="109"/>
      <c r="G45" s="109"/>
      <c r="H45" s="109"/>
      <c r="I45" s="109"/>
    </row>
    <row r="46" spans="1:9" ht="14.25" customHeight="1" x14ac:dyDescent="0.25">
      <c r="A46" s="111" t="s">
        <v>17</v>
      </c>
      <c r="B46" s="111"/>
      <c r="C46" s="111"/>
      <c r="D46" s="111"/>
      <c r="E46" s="111"/>
      <c r="F46" s="111"/>
      <c r="G46" s="111"/>
      <c r="H46" s="111"/>
      <c r="I46" s="111"/>
    </row>
    <row r="47" spans="1:9" ht="14.25" customHeight="1" x14ac:dyDescent="0.25">
      <c r="A47" s="104" t="s">
        <v>18</v>
      </c>
      <c r="B47" s="104"/>
      <c r="C47" s="104"/>
      <c r="D47" s="104"/>
      <c r="E47" s="104"/>
      <c r="F47" s="104"/>
      <c r="G47" s="104"/>
      <c r="H47" s="104"/>
      <c r="I47" s="104"/>
    </row>
    <row r="49" spans="1:9" x14ac:dyDescent="0.25">
      <c r="A49" s="104" t="s">
        <v>19</v>
      </c>
      <c r="B49" s="104"/>
      <c r="C49" s="104"/>
      <c r="D49" s="3"/>
      <c r="E49" s="3"/>
      <c r="F49" s="3"/>
      <c r="G49" s="3"/>
      <c r="H49" s="3"/>
      <c r="I49" s="3"/>
    </row>
  </sheetData>
  <mergeCells count="12">
    <mergeCell ref="A49:C49"/>
    <mergeCell ref="A1:I1"/>
    <mergeCell ref="A2:I2"/>
    <mergeCell ref="H4:I4"/>
    <mergeCell ref="C5:D5"/>
    <mergeCell ref="H5:I5"/>
    <mergeCell ref="A42:I42"/>
    <mergeCell ref="A43:I43"/>
    <mergeCell ref="A44:I44"/>
    <mergeCell ref="A45:I45"/>
    <mergeCell ref="A46:I46"/>
    <mergeCell ref="A47:I47"/>
  </mergeCells>
  <printOptions horizontalCentered="1"/>
  <pageMargins left="0.5" right="0.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7"/>
  <sheetViews>
    <sheetView showGridLines="0" workbookViewId="0">
      <selection sqref="A1:XFD1"/>
    </sheetView>
  </sheetViews>
  <sheetFormatPr defaultColWidth="9.28515625" defaultRowHeight="13.2" x14ac:dyDescent="0.25"/>
  <cols>
    <col min="1" max="1" width="36.140625" style="25" customWidth="1"/>
    <col min="2" max="5" width="14.28515625" style="25" customWidth="1"/>
    <col min="6" max="6" width="2.85546875" style="25" customWidth="1"/>
    <col min="7" max="16384" width="9.28515625" style="25"/>
  </cols>
  <sheetData>
    <row r="1" spans="1:5" x14ac:dyDescent="0.25">
      <c r="A1" s="105" t="s">
        <v>20</v>
      </c>
      <c r="B1" s="105"/>
      <c r="C1" s="105"/>
      <c r="D1" s="105"/>
      <c r="E1" s="105"/>
    </row>
    <row r="2" spans="1:5" x14ac:dyDescent="0.25">
      <c r="A2" s="106" t="s">
        <v>21</v>
      </c>
      <c r="B2" s="106"/>
      <c r="C2" s="106"/>
      <c r="D2" s="106"/>
      <c r="E2" s="106"/>
    </row>
    <row r="4" spans="1:5" ht="13.5" customHeight="1" x14ac:dyDescent="0.25">
      <c r="A4" s="26" t="s">
        <v>22</v>
      </c>
      <c r="B4" s="27">
        <v>2015</v>
      </c>
      <c r="C4" s="27">
        <v>2016</v>
      </c>
      <c r="D4" s="27">
        <v>2017</v>
      </c>
      <c r="E4" s="27">
        <v>2018</v>
      </c>
    </row>
    <row r="5" spans="1:5" x14ac:dyDescent="0.25">
      <c r="A5" s="2"/>
    </row>
    <row r="6" spans="1:5" x14ac:dyDescent="0.25">
      <c r="A6" s="2" t="s">
        <v>23</v>
      </c>
      <c r="B6" s="21">
        <v>764</v>
      </c>
      <c r="C6" s="21">
        <v>764</v>
      </c>
      <c r="D6" s="28">
        <v>764</v>
      </c>
      <c r="E6" s="28">
        <v>764</v>
      </c>
    </row>
    <row r="7" spans="1:5" x14ac:dyDescent="0.25">
      <c r="A7" s="2" t="s">
        <v>24</v>
      </c>
      <c r="B7" s="21">
        <v>2824</v>
      </c>
      <c r="C7" s="21">
        <v>2824</v>
      </c>
      <c r="D7" s="28">
        <v>2824</v>
      </c>
      <c r="E7" s="28">
        <v>2822</v>
      </c>
    </row>
    <row r="8" spans="1:5" x14ac:dyDescent="0.25">
      <c r="A8" s="2" t="s">
        <v>25</v>
      </c>
      <c r="B8" s="21">
        <v>1943</v>
      </c>
      <c r="C8" s="21">
        <v>1943</v>
      </c>
      <c r="D8" s="28">
        <v>1943</v>
      </c>
      <c r="E8" s="28">
        <v>1942</v>
      </c>
    </row>
    <row r="9" spans="1:5" x14ac:dyDescent="0.25">
      <c r="A9" s="2" t="s">
        <v>26</v>
      </c>
      <c r="B9" s="21">
        <v>1525</v>
      </c>
      <c r="C9" s="21">
        <v>1525</v>
      </c>
      <c r="D9" s="28">
        <v>1524</v>
      </c>
      <c r="E9" s="28">
        <v>1524</v>
      </c>
    </row>
    <row r="10" spans="1:5" x14ac:dyDescent="0.25">
      <c r="A10" s="2" t="s">
        <v>27</v>
      </c>
      <c r="B10" s="21">
        <v>39273</v>
      </c>
      <c r="C10" s="21">
        <v>39226</v>
      </c>
      <c r="D10" s="28">
        <v>39238</v>
      </c>
      <c r="E10" s="28">
        <v>39232</v>
      </c>
    </row>
    <row r="11" spans="1:5" x14ac:dyDescent="0.25">
      <c r="A11" s="2" t="s">
        <v>28</v>
      </c>
      <c r="B11" s="21">
        <v>16940</v>
      </c>
      <c r="C11" s="21">
        <v>17028</v>
      </c>
      <c r="D11" s="28">
        <v>17108</v>
      </c>
      <c r="E11" s="28">
        <v>17180</v>
      </c>
    </row>
    <row r="12" spans="1:5" x14ac:dyDescent="0.25">
      <c r="A12" s="2" t="s">
        <v>29</v>
      </c>
      <c r="B12" s="21">
        <v>8213</v>
      </c>
      <c r="C12" s="21">
        <v>8217</v>
      </c>
      <c r="D12" s="28">
        <v>8216</v>
      </c>
      <c r="E12" s="28">
        <v>8217</v>
      </c>
    </row>
    <row r="13" spans="1:5" x14ac:dyDescent="0.25">
      <c r="A13" s="2" t="s">
        <v>30</v>
      </c>
      <c r="B13" s="21">
        <v>8856</v>
      </c>
      <c r="C13" s="21">
        <v>8865</v>
      </c>
      <c r="D13" s="28">
        <v>8812</v>
      </c>
      <c r="E13" s="28">
        <v>8972</v>
      </c>
    </row>
    <row r="14" spans="1:5" x14ac:dyDescent="0.25">
      <c r="A14" s="2"/>
      <c r="B14" s="21"/>
      <c r="C14" s="21"/>
      <c r="D14" s="21"/>
    </row>
    <row r="15" spans="1:5" x14ac:dyDescent="0.25">
      <c r="A15" s="2" t="s">
        <v>31</v>
      </c>
      <c r="B15" s="21">
        <v>80338</v>
      </c>
      <c r="C15" s="21">
        <v>80392</v>
      </c>
      <c r="D15" s="28">
        <f>SUM(D6:D13)</f>
        <v>80429</v>
      </c>
      <c r="E15" s="21">
        <f t="shared" ref="E15" si="0">SUM(E6:E13)</f>
        <v>80653</v>
      </c>
    </row>
    <row r="16" spans="1:5" x14ac:dyDescent="0.25">
      <c r="A16" s="29"/>
    </row>
    <row r="17" spans="1:1" x14ac:dyDescent="0.25">
      <c r="A17" s="2" t="s">
        <v>32</v>
      </c>
    </row>
  </sheetData>
  <mergeCells count="2">
    <mergeCell ref="A1:E1"/>
    <mergeCell ref="A2:E2"/>
  </mergeCells>
  <printOptions horizontalCentered="1"/>
  <pageMargins left="0.5" right="0.5" top="0.5" bottom="0.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52"/>
  <sheetViews>
    <sheetView showGridLines="0" workbookViewId="0">
      <selection sqref="A1:J1"/>
    </sheetView>
  </sheetViews>
  <sheetFormatPr defaultColWidth="9.28515625" defaultRowHeight="13.2" x14ac:dyDescent="0.25"/>
  <cols>
    <col min="1" max="1" width="33.85546875" style="1" customWidth="1"/>
    <col min="2" max="10" width="10.28515625" style="1" customWidth="1"/>
    <col min="11" max="11" width="2.85546875" style="1" customWidth="1"/>
    <col min="12" max="16384" width="9.28515625" style="1"/>
  </cols>
  <sheetData>
    <row r="1" spans="1:10" ht="15.6" x14ac:dyDescent="0.25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25">
      <c r="A2" s="106" t="s">
        <v>21</v>
      </c>
      <c r="B2" s="106"/>
      <c r="C2" s="106"/>
      <c r="D2" s="106"/>
      <c r="E2" s="106"/>
      <c r="F2" s="106"/>
      <c r="G2" s="106"/>
      <c r="H2" s="106"/>
      <c r="I2" s="106"/>
      <c r="J2" s="106"/>
    </row>
    <row r="4" spans="1:10" ht="13.5" customHeight="1" x14ac:dyDescent="0.25">
      <c r="A4" s="6" t="s">
        <v>34</v>
      </c>
      <c r="B4" s="8">
        <v>2010</v>
      </c>
      <c r="C4" s="8">
        <v>2011</v>
      </c>
      <c r="D4" s="8">
        <v>2012</v>
      </c>
      <c r="E4" s="8">
        <v>2013</v>
      </c>
      <c r="F4" s="8">
        <v>2014</v>
      </c>
      <c r="G4" s="8">
        <v>2015</v>
      </c>
      <c r="H4" s="8">
        <v>2016</v>
      </c>
      <c r="I4" s="8">
        <v>2017</v>
      </c>
      <c r="J4" s="8">
        <v>2018</v>
      </c>
    </row>
    <row r="5" spans="1:10" ht="12.75" customHeight="1" x14ac:dyDescent="0.25">
      <c r="A5" s="4"/>
      <c r="C5" s="30"/>
      <c r="D5" s="30"/>
      <c r="I5" s="25"/>
      <c r="J5" s="25"/>
    </row>
    <row r="6" spans="1:10" ht="14.25" customHeight="1" x14ac:dyDescent="0.25">
      <c r="A6" s="31" t="s">
        <v>35</v>
      </c>
      <c r="C6" s="30"/>
      <c r="D6" s="30"/>
      <c r="I6" s="25"/>
      <c r="J6" s="25"/>
    </row>
    <row r="7" spans="1:10" ht="14.25" customHeight="1" x14ac:dyDescent="0.25">
      <c r="A7" s="3" t="s">
        <v>36</v>
      </c>
      <c r="B7" s="32">
        <v>15.49</v>
      </c>
      <c r="C7" s="32">
        <v>15.446</v>
      </c>
      <c r="D7" s="32">
        <v>15.444000000000001</v>
      </c>
      <c r="E7" s="33">
        <v>15.693</v>
      </c>
      <c r="F7" s="33">
        <v>15.911</v>
      </c>
      <c r="G7" s="25">
        <v>16.440999999999999</v>
      </c>
      <c r="H7" s="25">
        <v>16.838000000000001</v>
      </c>
      <c r="I7" s="25">
        <v>17.068999999999999</v>
      </c>
      <c r="J7" s="25">
        <v>17.427</v>
      </c>
    </row>
    <row r="8" spans="1:10" ht="12.75" customHeight="1" x14ac:dyDescent="0.25">
      <c r="A8" s="3" t="s">
        <v>37</v>
      </c>
      <c r="B8" s="17">
        <v>14549</v>
      </c>
      <c r="C8" s="17">
        <v>14262</v>
      </c>
      <c r="D8" s="17">
        <v>14933</v>
      </c>
      <c r="E8" s="17">
        <v>15135</v>
      </c>
      <c r="F8" s="17">
        <v>17038</v>
      </c>
      <c r="G8" s="21">
        <v>18626</v>
      </c>
      <c r="H8" s="21">
        <v>20293</v>
      </c>
      <c r="I8" s="21">
        <v>20447</v>
      </c>
      <c r="J8" s="21">
        <v>18962</v>
      </c>
    </row>
    <row r="9" spans="1:10" ht="12.75" customHeight="1" x14ac:dyDescent="0.25">
      <c r="A9" s="3" t="s">
        <v>38</v>
      </c>
      <c r="B9" s="34">
        <f t="shared" ref="B9:J9" si="0">(B8/B7)*0.1</f>
        <v>93.925112976113624</v>
      </c>
      <c r="C9" s="34">
        <f t="shared" si="0"/>
        <v>92.334585005826753</v>
      </c>
      <c r="D9" s="34">
        <f t="shared" si="0"/>
        <v>96.691271691271695</v>
      </c>
      <c r="E9" s="34">
        <f t="shared" si="0"/>
        <v>96.444274517300713</v>
      </c>
      <c r="F9" s="34">
        <f t="shared" si="0"/>
        <v>107.08315002199737</v>
      </c>
      <c r="G9" s="34">
        <f t="shared" si="0"/>
        <v>113.28994586703973</v>
      </c>
      <c r="H9" s="34">
        <f t="shared" si="0"/>
        <v>120.51906402185533</v>
      </c>
      <c r="I9" s="34">
        <f t="shared" si="0"/>
        <v>119.79026304997365</v>
      </c>
      <c r="J9" s="34">
        <f t="shared" si="0"/>
        <v>108.80817122855341</v>
      </c>
    </row>
    <row r="10" spans="1:10" ht="14.25" customHeight="1" x14ac:dyDescent="0.25">
      <c r="A10" s="35" t="s">
        <v>39</v>
      </c>
      <c r="B10" s="36">
        <v>48</v>
      </c>
      <c r="C10" s="21">
        <v>64</v>
      </c>
      <c r="D10" s="21">
        <v>41</v>
      </c>
      <c r="E10" s="1">
        <v>44</v>
      </c>
      <c r="F10" s="1">
        <v>39</v>
      </c>
      <c r="G10" s="25">
        <v>65</v>
      </c>
      <c r="H10" s="25">
        <v>70</v>
      </c>
      <c r="I10" s="25">
        <v>83</v>
      </c>
      <c r="J10" s="21">
        <v>80</v>
      </c>
    </row>
    <row r="11" spans="1:10" ht="12.75" customHeight="1" x14ac:dyDescent="0.25">
      <c r="A11" s="3" t="s">
        <v>40</v>
      </c>
      <c r="B11" s="37">
        <f t="shared" ref="B11:J11" si="1">(B10/B7)*0.1</f>
        <v>0.30987734021949648</v>
      </c>
      <c r="C11" s="37">
        <f t="shared" si="1"/>
        <v>0.41434675644179725</v>
      </c>
      <c r="D11" s="37">
        <f t="shared" si="1"/>
        <v>0.26547526547526545</v>
      </c>
      <c r="E11" s="37">
        <f t="shared" si="1"/>
        <v>0.2803797871662525</v>
      </c>
      <c r="F11" s="37">
        <f t="shared" si="1"/>
        <v>0.2451134435296336</v>
      </c>
      <c r="G11" s="37">
        <f t="shared" si="1"/>
        <v>0.39535308071285202</v>
      </c>
      <c r="H11" s="37">
        <f t="shared" si="1"/>
        <v>0.41572633329374037</v>
      </c>
      <c r="I11" s="37">
        <f t="shared" si="1"/>
        <v>0.48626164391587096</v>
      </c>
      <c r="J11" s="37">
        <f t="shared" si="1"/>
        <v>0.45905778389854829</v>
      </c>
    </row>
    <row r="12" spans="1:10" ht="12.75" customHeight="1" x14ac:dyDescent="0.25">
      <c r="G12" s="21"/>
      <c r="H12" s="21"/>
      <c r="I12" s="25"/>
      <c r="J12" s="25"/>
    </row>
    <row r="13" spans="1:10" ht="14.25" customHeight="1" x14ac:dyDescent="0.25">
      <c r="A13" s="31" t="s">
        <v>41</v>
      </c>
      <c r="B13" s="36"/>
      <c r="C13" s="38"/>
      <c r="D13" s="38"/>
      <c r="E13" s="36"/>
      <c r="F13" s="36"/>
      <c r="G13" s="21"/>
      <c r="H13" s="21"/>
      <c r="I13" s="25"/>
      <c r="J13" s="25"/>
    </row>
    <row r="14" spans="1:10" ht="14.25" customHeight="1" x14ac:dyDescent="0.25">
      <c r="A14" s="3" t="s">
        <v>36</v>
      </c>
      <c r="B14" s="36">
        <v>16.274000000000001</v>
      </c>
      <c r="C14" s="32">
        <v>16.009</v>
      </c>
      <c r="D14" s="32">
        <v>15.856</v>
      </c>
      <c r="E14" s="33">
        <v>15.959</v>
      </c>
      <c r="F14" s="33">
        <v>16.265999999999998</v>
      </c>
      <c r="G14" s="25">
        <v>16.893999999999998</v>
      </c>
      <c r="H14" s="25">
        <v>17.388999999999999</v>
      </c>
      <c r="I14" s="25">
        <v>17.558</v>
      </c>
      <c r="J14" s="25">
        <v>17.949000000000002</v>
      </c>
    </row>
    <row r="15" spans="1:10" ht="12.75" customHeight="1" x14ac:dyDescent="0.25">
      <c r="A15" s="3" t="s">
        <v>37</v>
      </c>
      <c r="B15" s="17">
        <v>28778</v>
      </c>
      <c r="C15" s="17">
        <v>28550</v>
      </c>
      <c r="D15" s="17">
        <v>28758</v>
      </c>
      <c r="E15" s="17">
        <v>28646</v>
      </c>
      <c r="F15" s="17">
        <v>30957</v>
      </c>
      <c r="G15" s="21">
        <v>33757</v>
      </c>
      <c r="H15" s="21">
        <v>35603</v>
      </c>
      <c r="I15" s="21">
        <v>33648</v>
      </c>
      <c r="J15" s="21">
        <v>32900</v>
      </c>
    </row>
    <row r="16" spans="1:10" ht="12.75" customHeight="1" x14ac:dyDescent="0.25">
      <c r="A16" s="3" t="s">
        <v>38</v>
      </c>
      <c r="B16" s="39">
        <f t="shared" ref="B16:J16" si="2">(B15/B14)*0.1</f>
        <v>176.83421408381469</v>
      </c>
      <c r="C16" s="39">
        <f t="shared" si="2"/>
        <v>178.33718533325006</v>
      </c>
      <c r="D16" s="39">
        <f t="shared" si="2"/>
        <v>181.36982845610495</v>
      </c>
      <c r="E16" s="39">
        <f t="shared" si="2"/>
        <v>179.49746224700797</v>
      </c>
      <c r="F16" s="39">
        <f t="shared" si="2"/>
        <v>190.31722611582447</v>
      </c>
      <c r="G16" s="39">
        <f t="shared" si="2"/>
        <v>199.81650290043805</v>
      </c>
      <c r="H16" s="39">
        <f t="shared" si="2"/>
        <v>204.74437863016851</v>
      </c>
      <c r="I16" s="39">
        <f t="shared" si="2"/>
        <v>191.63913885408363</v>
      </c>
      <c r="J16" s="39">
        <f t="shared" si="2"/>
        <v>183.29711961669173</v>
      </c>
    </row>
    <row r="17" spans="1:10" ht="14.25" customHeight="1" x14ac:dyDescent="0.25">
      <c r="A17" s="35" t="s">
        <v>39</v>
      </c>
      <c r="B17" s="36">
        <v>171</v>
      </c>
      <c r="C17" s="40">
        <v>155</v>
      </c>
      <c r="D17" s="40">
        <v>165</v>
      </c>
      <c r="E17" s="1">
        <v>145</v>
      </c>
      <c r="F17" s="1">
        <v>162</v>
      </c>
      <c r="G17" s="25">
        <v>197</v>
      </c>
      <c r="H17" s="25">
        <v>176</v>
      </c>
      <c r="I17" s="25">
        <v>192</v>
      </c>
      <c r="J17" s="25">
        <v>217</v>
      </c>
    </row>
    <row r="18" spans="1:10" ht="12.75" customHeight="1" x14ac:dyDescent="0.25">
      <c r="A18" s="3" t="s">
        <v>40</v>
      </c>
      <c r="B18" s="37">
        <f t="shared" ref="B18:J18" si="3">(B17/B14)*0.1</f>
        <v>1.0507558068084062</v>
      </c>
      <c r="C18" s="37">
        <f t="shared" si="3"/>
        <v>0.96820538447123505</v>
      </c>
      <c r="D18" s="37">
        <f t="shared" si="3"/>
        <v>1.0406155398587287</v>
      </c>
      <c r="E18" s="37">
        <f t="shared" si="3"/>
        <v>0.90857823171877949</v>
      </c>
      <c r="F18" s="37">
        <f t="shared" si="3"/>
        <v>0.9959424566580598</v>
      </c>
      <c r="G18" s="37">
        <f t="shared" si="3"/>
        <v>1.1660944714099681</v>
      </c>
      <c r="H18" s="37">
        <f t="shared" si="3"/>
        <v>1.0121341077692796</v>
      </c>
      <c r="I18" s="37">
        <f t="shared" si="3"/>
        <v>1.0935186239890649</v>
      </c>
      <c r="J18" s="37">
        <f t="shared" si="3"/>
        <v>1.2089810017271159</v>
      </c>
    </row>
    <row r="19" spans="1:10" ht="12.75" customHeight="1" x14ac:dyDescent="0.25">
      <c r="G19" s="21"/>
      <c r="H19" s="21"/>
      <c r="I19" s="25"/>
      <c r="J19" s="25"/>
    </row>
    <row r="20" spans="1:10" ht="12.75" customHeight="1" x14ac:dyDescent="0.25">
      <c r="A20" s="31" t="s">
        <v>27</v>
      </c>
      <c r="B20" s="36"/>
      <c r="C20" s="38"/>
      <c r="D20" s="38"/>
      <c r="E20" s="36"/>
      <c r="F20" s="36"/>
      <c r="G20" s="21"/>
      <c r="H20" s="21"/>
      <c r="I20" s="25"/>
      <c r="J20" s="25"/>
    </row>
    <row r="21" spans="1:10" ht="14.25" customHeight="1" x14ac:dyDescent="0.25">
      <c r="A21" s="3" t="s">
        <v>36</v>
      </c>
      <c r="B21" s="36">
        <v>9.4429999999999996</v>
      </c>
      <c r="C21" s="32">
        <v>9.3219999999999992</v>
      </c>
      <c r="D21" s="32">
        <v>9.2579999999999991</v>
      </c>
      <c r="E21" s="33">
        <v>9.3079999999999998</v>
      </c>
      <c r="F21" s="33">
        <v>9.4109999999999996</v>
      </c>
      <c r="G21" s="25">
        <v>9.7279999999999998</v>
      </c>
      <c r="H21" s="25">
        <v>9.7349999999999994</v>
      </c>
      <c r="I21" s="25">
        <v>9.7710000000000008</v>
      </c>
      <c r="J21" s="25">
        <v>9.8019999999999996</v>
      </c>
    </row>
    <row r="22" spans="1:10" ht="12.75" customHeight="1" x14ac:dyDescent="0.25">
      <c r="A22" s="3" t="s">
        <v>37</v>
      </c>
      <c r="B22" s="17">
        <v>14025</v>
      </c>
      <c r="C22" s="17">
        <v>13277</v>
      </c>
      <c r="D22" s="17">
        <v>12903</v>
      </c>
      <c r="E22" s="17">
        <v>12772</v>
      </c>
      <c r="F22" s="17">
        <v>13379</v>
      </c>
      <c r="G22" s="21">
        <v>14639</v>
      </c>
      <c r="H22" s="21">
        <v>15096</v>
      </c>
      <c r="I22" s="21">
        <v>15157</v>
      </c>
      <c r="J22" s="21">
        <v>14182</v>
      </c>
    </row>
    <row r="23" spans="1:10" ht="12.75" customHeight="1" x14ac:dyDescent="0.25">
      <c r="A23" s="3" t="s">
        <v>38</v>
      </c>
      <c r="B23" s="39">
        <f t="shared" ref="B23:J23" si="4">(B22/B21)*0.1</f>
        <v>148.52271523880125</v>
      </c>
      <c r="C23" s="39">
        <f t="shared" si="4"/>
        <v>142.42651791461063</v>
      </c>
      <c r="D23" s="39">
        <f t="shared" si="4"/>
        <v>139.37135450421258</v>
      </c>
      <c r="E23" s="39">
        <f t="shared" si="4"/>
        <v>137.21529866781265</v>
      </c>
      <c r="F23" s="39">
        <f t="shared" si="4"/>
        <v>142.1634257783445</v>
      </c>
      <c r="G23" s="39">
        <f t="shared" si="4"/>
        <v>150.48314144736841</v>
      </c>
      <c r="H23" s="39">
        <f t="shared" si="4"/>
        <v>155.06933744221882</v>
      </c>
      <c r="I23" s="39">
        <f t="shared" si="4"/>
        <v>155.12230068570258</v>
      </c>
      <c r="J23" s="39">
        <f t="shared" si="4"/>
        <v>144.68475821260969</v>
      </c>
    </row>
    <row r="24" spans="1:10" ht="14.25" customHeight="1" x14ac:dyDescent="0.25">
      <c r="A24" s="35" t="s">
        <v>39</v>
      </c>
      <c r="B24" s="36">
        <v>139</v>
      </c>
      <c r="C24" s="40">
        <v>142</v>
      </c>
      <c r="D24" s="40">
        <v>127</v>
      </c>
      <c r="E24" s="1">
        <v>138</v>
      </c>
      <c r="F24" s="1">
        <v>129</v>
      </c>
      <c r="G24" s="25">
        <v>144</v>
      </c>
      <c r="H24" s="25">
        <v>152</v>
      </c>
      <c r="I24" s="25">
        <v>149</v>
      </c>
      <c r="J24" s="25">
        <v>127</v>
      </c>
    </row>
    <row r="25" spans="1:10" ht="12.75" customHeight="1" x14ac:dyDescent="0.25">
      <c r="A25" s="3" t="s">
        <v>40</v>
      </c>
      <c r="B25" s="37">
        <f t="shared" ref="B25:J25" si="5">(B24/B21)*0.1</f>
        <v>1.4719898337392781</v>
      </c>
      <c r="C25" s="37">
        <f t="shared" si="5"/>
        <v>1.5232782664664237</v>
      </c>
      <c r="D25" s="37">
        <f t="shared" si="5"/>
        <v>1.3717865629725645</v>
      </c>
      <c r="E25" s="37">
        <f t="shared" si="5"/>
        <v>1.4825956166738292</v>
      </c>
      <c r="F25" s="37">
        <f t="shared" si="5"/>
        <v>1.3707363723302519</v>
      </c>
      <c r="G25" s="37">
        <f t="shared" si="5"/>
        <v>1.4802631578947369</v>
      </c>
      <c r="H25" s="37">
        <f t="shared" si="5"/>
        <v>1.5613764766307141</v>
      </c>
      <c r="I25" s="37">
        <f t="shared" si="5"/>
        <v>1.5249206836557159</v>
      </c>
      <c r="J25" s="37">
        <f t="shared" si="5"/>
        <v>1.2956539481738423</v>
      </c>
    </row>
    <row r="26" spans="1:10" ht="12.75" customHeight="1" x14ac:dyDescent="0.25">
      <c r="B26" s="41"/>
      <c r="C26" s="41"/>
      <c r="D26" s="41"/>
      <c r="E26" s="36"/>
      <c r="F26" s="36"/>
      <c r="G26" s="21"/>
      <c r="H26" s="21"/>
      <c r="I26" s="25"/>
      <c r="J26" s="25"/>
    </row>
    <row r="27" spans="1:10" ht="12.75" customHeight="1" x14ac:dyDescent="0.25">
      <c r="A27" s="31" t="s">
        <v>28</v>
      </c>
      <c r="B27" s="36"/>
      <c r="C27" s="38"/>
      <c r="D27" s="38"/>
      <c r="E27" s="36"/>
      <c r="F27" s="36"/>
      <c r="G27" s="21"/>
      <c r="H27" s="21"/>
      <c r="I27" s="25"/>
      <c r="J27" s="25"/>
    </row>
    <row r="28" spans="1:10" ht="14.25" customHeight="1" x14ac:dyDescent="0.25">
      <c r="A28" s="3" t="s">
        <v>36</v>
      </c>
      <c r="B28" s="36">
        <v>15.173999999999999</v>
      </c>
      <c r="C28" s="32">
        <v>15.340999999999999</v>
      </c>
      <c r="D28" s="32">
        <v>15.355</v>
      </c>
      <c r="E28" s="33">
        <v>15.452999999999999</v>
      </c>
      <c r="F28" s="33">
        <v>15.659000000000001</v>
      </c>
      <c r="G28" s="25">
        <v>15.747</v>
      </c>
      <c r="H28" s="25">
        <v>16.015000000000001</v>
      </c>
      <c r="I28" s="25">
        <v>16.143999999999998</v>
      </c>
      <c r="J28" s="25">
        <v>16.292999999999999</v>
      </c>
    </row>
    <row r="29" spans="1:10" ht="12.75" customHeight="1" x14ac:dyDescent="0.25">
      <c r="A29" s="3" t="s">
        <v>37</v>
      </c>
      <c r="B29" s="17">
        <v>44097</v>
      </c>
      <c r="C29" s="17">
        <v>42494</v>
      </c>
      <c r="D29" s="17">
        <v>42663</v>
      </c>
      <c r="E29" s="17">
        <v>42889</v>
      </c>
      <c r="F29" s="17">
        <v>45898</v>
      </c>
      <c r="G29" s="21">
        <v>49507</v>
      </c>
      <c r="H29" s="21">
        <v>50791</v>
      </c>
      <c r="I29" s="21">
        <v>51021</v>
      </c>
      <c r="J29" s="21">
        <v>49154</v>
      </c>
    </row>
    <row r="30" spans="1:10" ht="12.75" customHeight="1" x14ac:dyDescent="0.25">
      <c r="A30" s="3" t="s">
        <v>38</v>
      </c>
      <c r="B30" s="39">
        <f t="shared" ref="B30:J30" si="6">(B29/B28)*0.1</f>
        <v>290.60893633847371</v>
      </c>
      <c r="C30" s="39">
        <f t="shared" si="6"/>
        <v>276.99628446646244</v>
      </c>
      <c r="D30" s="39">
        <f t="shared" si="6"/>
        <v>277.84435037447082</v>
      </c>
      <c r="E30" s="39">
        <f t="shared" si="6"/>
        <v>277.54481330485993</v>
      </c>
      <c r="F30" s="39">
        <f t="shared" si="6"/>
        <v>293.10939395874578</v>
      </c>
      <c r="G30" s="39">
        <f t="shared" si="6"/>
        <v>314.39004254778689</v>
      </c>
      <c r="H30" s="39">
        <f t="shared" si="6"/>
        <v>317.14642522635029</v>
      </c>
      <c r="I30" s="39">
        <f t="shared" si="6"/>
        <v>316.036917740337</v>
      </c>
      <c r="J30" s="39">
        <f t="shared" si="6"/>
        <v>301.68784140428409</v>
      </c>
    </row>
    <row r="31" spans="1:10" ht="14.25" customHeight="1" x14ac:dyDescent="0.25">
      <c r="A31" s="35" t="s">
        <v>39</v>
      </c>
      <c r="B31" s="36">
        <v>93</v>
      </c>
      <c r="C31" s="40">
        <v>82</v>
      </c>
      <c r="D31" s="40">
        <v>101</v>
      </c>
      <c r="E31" s="1">
        <v>106</v>
      </c>
      <c r="F31" s="1">
        <v>120</v>
      </c>
      <c r="G31" s="25">
        <v>126</v>
      </c>
      <c r="H31" s="25">
        <v>131</v>
      </c>
      <c r="I31" s="25">
        <v>130</v>
      </c>
      <c r="J31" s="25">
        <v>108</v>
      </c>
    </row>
    <row r="32" spans="1:10" ht="12.75" customHeight="1" x14ac:dyDescent="0.25">
      <c r="A32" s="3" t="s">
        <v>40</v>
      </c>
      <c r="B32" s="37">
        <f t="shared" ref="B32:J32" si="7">(B31/B28)*0.1</f>
        <v>0.61289047054171619</v>
      </c>
      <c r="C32" s="37">
        <f t="shared" si="7"/>
        <v>0.53451535102014214</v>
      </c>
      <c r="D32" s="37">
        <f t="shared" si="7"/>
        <v>0.65776619993487462</v>
      </c>
      <c r="E32" s="37">
        <f t="shared" si="7"/>
        <v>0.68595094803598011</v>
      </c>
      <c r="F32" s="37">
        <f t="shared" si="7"/>
        <v>0.76633246056580884</v>
      </c>
      <c r="G32" s="37">
        <f t="shared" si="7"/>
        <v>0.80015240998285386</v>
      </c>
      <c r="H32" s="37">
        <f t="shared" si="7"/>
        <v>0.81798314080549483</v>
      </c>
      <c r="I32" s="37">
        <f t="shared" si="7"/>
        <v>0.80525272547076332</v>
      </c>
      <c r="J32" s="37">
        <f t="shared" si="7"/>
        <v>0.66286135150064451</v>
      </c>
    </row>
    <row r="33" spans="1:11" ht="12.75" customHeight="1" x14ac:dyDescent="0.25">
      <c r="B33" s="41"/>
      <c r="C33" s="41"/>
      <c r="D33" s="41"/>
      <c r="E33" s="36"/>
      <c r="F33" s="36"/>
      <c r="G33" s="21"/>
      <c r="H33" s="21"/>
      <c r="I33" s="25"/>
      <c r="J33" s="25"/>
    </row>
    <row r="34" spans="1:11" ht="12.75" customHeight="1" x14ac:dyDescent="0.25">
      <c r="A34" s="42" t="s">
        <v>42</v>
      </c>
      <c r="B34" s="41"/>
      <c r="C34" s="41"/>
      <c r="D34" s="41"/>
      <c r="E34" s="36"/>
      <c r="F34" s="36"/>
      <c r="G34" s="21"/>
      <c r="H34" s="21"/>
      <c r="I34" s="25"/>
      <c r="J34" s="25"/>
    </row>
    <row r="35" spans="1:11" ht="12.75" customHeight="1" x14ac:dyDescent="0.25">
      <c r="A35" s="35" t="s">
        <v>37</v>
      </c>
      <c r="B35" s="1">
        <v>428</v>
      </c>
      <c r="C35" s="1">
        <v>363</v>
      </c>
      <c r="D35" s="1">
        <v>359</v>
      </c>
      <c r="E35" s="1">
        <v>321</v>
      </c>
      <c r="F35" s="1">
        <v>410</v>
      </c>
      <c r="G35" s="25">
        <v>551</v>
      </c>
      <c r="H35" s="25">
        <v>592</v>
      </c>
      <c r="I35" s="25">
        <v>812</v>
      </c>
      <c r="J35" s="25">
        <v>808</v>
      </c>
    </row>
    <row r="36" spans="1:11" ht="12.75" customHeight="1" x14ac:dyDescent="0.25">
      <c r="A36" s="35" t="s">
        <v>43</v>
      </c>
      <c r="B36" s="36">
        <v>9</v>
      </c>
      <c r="C36" s="40">
        <v>11</v>
      </c>
      <c r="D36" s="40">
        <v>4</v>
      </c>
      <c r="E36" s="1">
        <v>3</v>
      </c>
      <c r="F36" s="1">
        <v>12</v>
      </c>
      <c r="G36" s="25">
        <v>19</v>
      </c>
      <c r="H36" s="25">
        <v>6</v>
      </c>
      <c r="I36" s="25">
        <v>9</v>
      </c>
      <c r="J36" s="25">
        <v>8</v>
      </c>
    </row>
    <row r="37" spans="1:11" ht="12.75" customHeight="1" x14ac:dyDescent="0.25">
      <c r="B37" s="17"/>
      <c r="C37" s="17"/>
      <c r="D37" s="17"/>
      <c r="E37" s="17"/>
      <c r="F37" s="17"/>
      <c r="G37" s="21"/>
      <c r="H37" s="21"/>
      <c r="I37" s="25"/>
      <c r="J37" s="25"/>
      <c r="K37" s="17"/>
    </row>
    <row r="38" spans="1:11" ht="14.25" customHeight="1" x14ac:dyDescent="0.25">
      <c r="A38" s="31" t="s">
        <v>44</v>
      </c>
      <c r="B38" s="43"/>
      <c r="C38" s="43"/>
      <c r="D38" s="43"/>
      <c r="E38" s="43"/>
      <c r="F38" s="43"/>
      <c r="G38" s="43"/>
      <c r="H38" s="43"/>
      <c r="I38" s="25"/>
      <c r="J38" s="25"/>
    </row>
    <row r="39" spans="1:11" ht="14.25" customHeight="1" x14ac:dyDescent="0.25">
      <c r="A39" s="3" t="s">
        <v>36</v>
      </c>
      <c r="B39" s="36">
        <v>57.191000000000003</v>
      </c>
      <c r="C39" s="32">
        <v>56.965000000000003</v>
      </c>
      <c r="D39" s="32">
        <v>56.762999999999998</v>
      </c>
      <c r="E39" s="33">
        <v>57.210999999999999</v>
      </c>
      <c r="F39" s="33">
        <v>58.06</v>
      </c>
      <c r="G39" s="25">
        <v>59.652999999999999</v>
      </c>
      <c r="H39" s="25">
        <v>60.850999999999999</v>
      </c>
      <c r="I39" s="25">
        <v>61.42</v>
      </c>
      <c r="J39" s="25">
        <v>62.366999999999997</v>
      </c>
    </row>
    <row r="40" spans="1:11" ht="12.75" customHeight="1" x14ac:dyDescent="0.25">
      <c r="A40" s="13" t="s">
        <v>37</v>
      </c>
      <c r="B40" s="17">
        <v>101877</v>
      </c>
      <c r="C40" s="17">
        <v>98946</v>
      </c>
      <c r="D40" s="17">
        <v>99616</v>
      </c>
      <c r="E40" s="17">
        <v>99763</v>
      </c>
      <c r="F40" s="17">
        <v>107682</v>
      </c>
      <c r="G40" s="21">
        <v>117080</v>
      </c>
      <c r="H40" s="21">
        <v>122375</v>
      </c>
      <c r="I40" s="21">
        <v>121085</v>
      </c>
      <c r="J40" s="21">
        <v>116006</v>
      </c>
    </row>
    <row r="41" spans="1:11" ht="12.75" customHeight="1" x14ac:dyDescent="0.25">
      <c r="A41" s="3" t="s">
        <v>38</v>
      </c>
      <c r="B41" s="44">
        <f t="shared" ref="B41:J41" si="8">(B40/B39)*0.1</f>
        <v>178.13467153922821</v>
      </c>
      <c r="C41" s="44">
        <f t="shared" si="8"/>
        <v>173.69612920214166</v>
      </c>
      <c r="D41" s="44">
        <f t="shared" si="8"/>
        <v>175.49460035586563</v>
      </c>
      <c r="E41" s="44">
        <f t="shared" si="8"/>
        <v>174.37730506371156</v>
      </c>
      <c r="F41" s="44">
        <f t="shared" si="8"/>
        <v>185.4667585256631</v>
      </c>
      <c r="G41" s="39">
        <f t="shared" si="8"/>
        <v>196.26841902335173</v>
      </c>
      <c r="H41" s="39">
        <f t="shared" si="8"/>
        <v>201.10598018109809</v>
      </c>
      <c r="I41" s="39">
        <f t="shared" si="8"/>
        <v>197.1426245522631</v>
      </c>
      <c r="J41" s="39">
        <f t="shared" si="8"/>
        <v>186.00541953276573</v>
      </c>
    </row>
    <row r="42" spans="1:11" ht="14.25" customHeight="1" x14ac:dyDescent="0.25">
      <c r="A42" s="35" t="s">
        <v>39</v>
      </c>
      <c r="B42" s="41">
        <v>460</v>
      </c>
      <c r="C42" s="40">
        <v>454</v>
      </c>
      <c r="D42" s="40">
        <v>438</v>
      </c>
      <c r="E42" s="1">
        <v>436</v>
      </c>
      <c r="F42" s="1">
        <v>462</v>
      </c>
      <c r="G42" s="25">
        <v>551</v>
      </c>
      <c r="H42" s="25">
        <v>535</v>
      </c>
      <c r="I42" s="25">
        <v>563</v>
      </c>
      <c r="J42" s="25">
        <v>540</v>
      </c>
    </row>
    <row r="43" spans="1:11" ht="12.75" customHeight="1" x14ac:dyDescent="0.25">
      <c r="A43" s="3" t="s">
        <v>40</v>
      </c>
      <c r="B43" s="45">
        <f t="shared" ref="B43:J43" si="9">(B42/B39)*0.1</f>
        <v>0.80432235841303701</v>
      </c>
      <c r="C43" s="45">
        <f t="shared" si="9"/>
        <v>0.79698060212411126</v>
      </c>
      <c r="D43" s="45">
        <f t="shared" si="9"/>
        <v>0.77162940647957301</v>
      </c>
      <c r="E43" s="45">
        <f t="shared" si="9"/>
        <v>0.7620912062365629</v>
      </c>
      <c r="F43" s="45">
        <f t="shared" si="9"/>
        <v>0.79572855666551845</v>
      </c>
      <c r="G43" s="37">
        <f t="shared" si="9"/>
        <v>0.92367525522605742</v>
      </c>
      <c r="H43" s="37">
        <f t="shared" si="9"/>
        <v>0.8791967264301328</v>
      </c>
      <c r="I43" s="37">
        <f t="shared" si="9"/>
        <v>0.9166395310973624</v>
      </c>
      <c r="J43" s="37">
        <f t="shared" si="9"/>
        <v>0.86584251286738179</v>
      </c>
    </row>
    <row r="44" spans="1:11" ht="12.75" customHeight="1" x14ac:dyDescent="0.25"/>
    <row r="45" spans="1:11" ht="14.25" customHeight="1" x14ac:dyDescent="0.25">
      <c r="A45" s="104" t="s">
        <v>45</v>
      </c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1" ht="14.25" customHeight="1" x14ac:dyDescent="0.25">
      <c r="A46" s="112" t="s">
        <v>46</v>
      </c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1" ht="14.25" customHeight="1" x14ac:dyDescent="0.25">
      <c r="A47" s="109" t="s">
        <v>47</v>
      </c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1" ht="14.25" customHeight="1" x14ac:dyDescent="0.25">
      <c r="A48" s="109" t="s">
        <v>48</v>
      </c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4.25" customHeight="1" x14ac:dyDescent="0.25">
      <c r="A49" s="109" t="s">
        <v>49</v>
      </c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4.25" customHeight="1" x14ac:dyDescent="0.25">
      <c r="A50" s="109" t="s">
        <v>50</v>
      </c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 customHeight="1" x14ac:dyDescent="0.25">
      <c r="A51" s="3"/>
    </row>
    <row r="52" spans="1:10" ht="12.75" customHeight="1" x14ac:dyDescent="0.25">
      <c r="A52" s="3" t="s">
        <v>51</v>
      </c>
    </row>
  </sheetData>
  <mergeCells count="8">
    <mergeCell ref="A49:J49"/>
    <mergeCell ref="A50:J50"/>
    <mergeCell ref="A1:J1"/>
    <mergeCell ref="A2:J2"/>
    <mergeCell ref="A45:J45"/>
    <mergeCell ref="A46:J46"/>
    <mergeCell ref="A47:J47"/>
    <mergeCell ref="A48:J48"/>
  </mergeCells>
  <printOptions horizontalCentered="1"/>
  <pageMargins left="0.5" right="0.5" top="0.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39"/>
  <sheetViews>
    <sheetView showGridLines="0" workbookViewId="0">
      <selection sqref="A1:J1"/>
    </sheetView>
  </sheetViews>
  <sheetFormatPr defaultColWidth="9.28515625" defaultRowHeight="13.2" x14ac:dyDescent="0.25"/>
  <cols>
    <col min="1" max="1" width="22.85546875" style="1" customWidth="1"/>
    <col min="2" max="10" width="11.28515625" style="1" customWidth="1"/>
    <col min="11" max="11" width="2.85546875" style="1" customWidth="1"/>
    <col min="12" max="16384" width="9.28515625" style="1"/>
  </cols>
  <sheetData>
    <row r="1" spans="1:11" ht="14.25" customHeight="1" x14ac:dyDescent="0.2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4"/>
    </row>
    <row r="2" spans="1:11" x14ac:dyDescent="0.25">
      <c r="A2" s="106" t="s">
        <v>21</v>
      </c>
      <c r="B2" s="106"/>
      <c r="C2" s="106"/>
      <c r="D2" s="106"/>
      <c r="E2" s="106"/>
      <c r="F2" s="106"/>
      <c r="G2" s="106"/>
      <c r="H2" s="106"/>
      <c r="I2" s="106"/>
      <c r="J2" s="106"/>
      <c r="K2" s="3"/>
    </row>
    <row r="3" spans="1:11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1:11" ht="13.5" customHeight="1" x14ac:dyDescent="0.25">
      <c r="A4" s="6" t="s">
        <v>34</v>
      </c>
      <c r="B4" s="8">
        <v>2010</v>
      </c>
      <c r="C4" s="8">
        <v>2011</v>
      </c>
      <c r="D4" s="8">
        <v>2012</v>
      </c>
      <c r="E4" s="8">
        <v>2013</v>
      </c>
      <c r="F4" s="8">
        <v>2014</v>
      </c>
      <c r="G4" s="8">
        <v>2015</v>
      </c>
      <c r="H4" s="8">
        <v>2016</v>
      </c>
      <c r="I4" s="8">
        <v>2017</v>
      </c>
      <c r="J4" s="8">
        <v>2018</v>
      </c>
    </row>
    <row r="5" spans="1:11" ht="12.75" customHeight="1" x14ac:dyDescent="0.25">
      <c r="A5" s="4"/>
      <c r="B5" s="30"/>
      <c r="I5" s="46"/>
      <c r="J5" s="46"/>
    </row>
    <row r="6" spans="1:11" ht="12.75" customHeight="1" x14ac:dyDescent="0.25">
      <c r="A6" s="31" t="s">
        <v>53</v>
      </c>
      <c r="B6" s="30"/>
      <c r="I6" s="46"/>
      <c r="J6" s="46"/>
    </row>
    <row r="7" spans="1:11" ht="12.75" customHeight="1" x14ac:dyDescent="0.25">
      <c r="A7" s="3" t="s">
        <v>54</v>
      </c>
      <c r="B7" s="17">
        <v>305</v>
      </c>
      <c r="C7" s="17">
        <v>249</v>
      </c>
      <c r="D7" s="17">
        <v>274</v>
      </c>
      <c r="E7" s="17">
        <v>275</v>
      </c>
      <c r="F7" s="17">
        <v>293</v>
      </c>
      <c r="G7" s="21">
        <v>289</v>
      </c>
      <c r="H7" s="21">
        <v>386</v>
      </c>
      <c r="I7" s="21">
        <v>362</v>
      </c>
      <c r="J7" s="21">
        <v>361</v>
      </c>
    </row>
    <row r="8" spans="1:11" ht="12.75" customHeight="1" x14ac:dyDescent="0.25">
      <c r="A8" s="2">
        <v>16</v>
      </c>
      <c r="B8" s="17">
        <v>2744</v>
      </c>
      <c r="C8" s="17">
        <v>2678</v>
      </c>
      <c r="D8" s="17">
        <v>2517</v>
      </c>
      <c r="E8" s="17">
        <v>2669</v>
      </c>
      <c r="F8" s="17">
        <v>2779</v>
      </c>
      <c r="G8" s="21">
        <v>3179</v>
      </c>
      <c r="H8" s="21">
        <v>3275</v>
      </c>
      <c r="I8" s="21">
        <v>3224</v>
      </c>
      <c r="J8" s="21">
        <v>3071</v>
      </c>
    </row>
    <row r="9" spans="1:11" ht="12.75" customHeight="1" x14ac:dyDescent="0.25">
      <c r="A9" s="2">
        <v>17</v>
      </c>
      <c r="B9" s="17">
        <v>4221</v>
      </c>
      <c r="C9" s="17">
        <v>3732</v>
      </c>
      <c r="D9" s="17">
        <v>3542</v>
      </c>
      <c r="E9" s="17">
        <v>3618</v>
      </c>
      <c r="F9" s="17">
        <v>3892</v>
      </c>
      <c r="G9" s="21">
        <v>4313</v>
      </c>
      <c r="H9" s="21">
        <v>4434</v>
      </c>
      <c r="I9" s="21">
        <v>4272</v>
      </c>
      <c r="J9" s="21">
        <v>4240</v>
      </c>
    </row>
    <row r="10" spans="1:11" ht="12.75" customHeight="1" x14ac:dyDescent="0.25">
      <c r="A10" s="3" t="s">
        <v>55</v>
      </c>
      <c r="B10" s="17">
        <v>11118</v>
      </c>
      <c r="C10" s="17">
        <v>10101</v>
      </c>
      <c r="D10" s="17">
        <v>9501</v>
      </c>
      <c r="E10" s="17">
        <v>9472</v>
      </c>
      <c r="F10" s="17">
        <v>9994</v>
      </c>
      <c r="G10" s="21">
        <v>11127</v>
      </c>
      <c r="H10" s="21">
        <v>11379</v>
      </c>
      <c r="I10" s="21">
        <v>10877</v>
      </c>
      <c r="J10" s="21">
        <v>10074</v>
      </c>
    </row>
    <row r="11" spans="1:11" ht="12.75" customHeight="1" x14ac:dyDescent="0.25">
      <c r="A11" s="3" t="s">
        <v>56</v>
      </c>
      <c r="B11" s="17">
        <v>24030</v>
      </c>
      <c r="C11" s="17">
        <v>22859</v>
      </c>
      <c r="D11" s="17">
        <v>23456</v>
      </c>
      <c r="E11" s="17">
        <v>23875</v>
      </c>
      <c r="F11" s="17">
        <v>24771</v>
      </c>
      <c r="G11" s="21">
        <v>27161</v>
      </c>
      <c r="H11" s="21">
        <v>28622</v>
      </c>
      <c r="I11" s="21">
        <v>26957</v>
      </c>
      <c r="J11" s="21">
        <v>25249</v>
      </c>
    </row>
    <row r="12" spans="1:11" ht="12.75" customHeight="1" x14ac:dyDescent="0.25">
      <c r="A12" s="3" t="s">
        <v>57</v>
      </c>
      <c r="B12" s="17">
        <v>36188</v>
      </c>
      <c r="C12" s="17">
        <v>35446</v>
      </c>
      <c r="D12" s="17">
        <v>36245</v>
      </c>
      <c r="E12" s="17">
        <v>36637</v>
      </c>
      <c r="F12" s="17">
        <v>40137</v>
      </c>
      <c r="G12" s="21">
        <v>44351</v>
      </c>
      <c r="H12" s="21">
        <v>47886</v>
      </c>
      <c r="I12" s="21">
        <v>47506</v>
      </c>
      <c r="J12" s="21">
        <v>45845</v>
      </c>
    </row>
    <row r="13" spans="1:11" ht="12.75" customHeight="1" x14ac:dyDescent="0.25">
      <c r="A13" s="3" t="s">
        <v>58</v>
      </c>
      <c r="B13" s="17">
        <v>29161</v>
      </c>
      <c r="C13" s="17">
        <v>28095</v>
      </c>
      <c r="D13" s="17">
        <v>28905</v>
      </c>
      <c r="E13" s="17">
        <v>28653</v>
      </c>
      <c r="F13" s="17">
        <v>30944</v>
      </c>
      <c r="G13" s="21">
        <v>33229</v>
      </c>
      <c r="H13" s="21">
        <v>35689</v>
      </c>
      <c r="I13" s="21">
        <v>35813</v>
      </c>
      <c r="J13" s="21">
        <v>35256</v>
      </c>
    </row>
    <row r="14" spans="1:11" ht="12.75" customHeight="1" x14ac:dyDescent="0.25">
      <c r="A14" s="3" t="s">
        <v>59</v>
      </c>
      <c r="B14" s="17">
        <v>27584</v>
      </c>
      <c r="C14" s="17">
        <v>26814</v>
      </c>
      <c r="D14" s="17">
        <v>26575</v>
      </c>
      <c r="E14" s="17">
        <v>26611</v>
      </c>
      <c r="F14" s="17">
        <v>28293</v>
      </c>
      <c r="G14" s="21">
        <v>30248</v>
      </c>
      <c r="H14" s="21">
        <v>31279</v>
      </c>
      <c r="I14" s="21">
        <v>30661</v>
      </c>
      <c r="J14" s="21">
        <v>29170</v>
      </c>
    </row>
    <row r="15" spans="1:11" ht="12.75" customHeight="1" x14ac:dyDescent="0.25">
      <c r="A15" s="3" t="s">
        <v>60</v>
      </c>
      <c r="B15" s="17">
        <v>19520</v>
      </c>
      <c r="C15" s="17">
        <v>19694</v>
      </c>
      <c r="D15" s="17">
        <v>20228</v>
      </c>
      <c r="E15" s="17">
        <v>20492</v>
      </c>
      <c r="F15" s="17">
        <v>22226</v>
      </c>
      <c r="G15" s="21">
        <v>24218</v>
      </c>
      <c r="H15" s="21">
        <v>25495</v>
      </c>
      <c r="I15" s="21">
        <v>25633</v>
      </c>
      <c r="J15" s="21">
        <v>24658</v>
      </c>
    </row>
    <row r="16" spans="1:11" ht="12.75" customHeight="1" x14ac:dyDescent="0.25">
      <c r="A16" s="3" t="s">
        <v>61</v>
      </c>
      <c r="B16" s="17">
        <v>8416</v>
      </c>
      <c r="C16" s="17">
        <v>8518</v>
      </c>
      <c r="D16" s="17">
        <v>9424</v>
      </c>
      <c r="E16" s="17">
        <v>10217</v>
      </c>
      <c r="F16" s="17">
        <v>11242</v>
      </c>
      <c r="G16" s="21">
        <v>12471</v>
      </c>
      <c r="H16" s="21">
        <v>13090</v>
      </c>
      <c r="I16" s="21">
        <v>13671</v>
      </c>
      <c r="J16" s="21">
        <v>13617</v>
      </c>
    </row>
    <row r="17" spans="1:10" ht="12.75" customHeight="1" x14ac:dyDescent="0.25">
      <c r="A17" s="3" t="s">
        <v>62</v>
      </c>
      <c r="B17" s="17">
        <v>5225</v>
      </c>
      <c r="C17" s="17">
        <v>5128</v>
      </c>
      <c r="D17" s="17">
        <v>5257</v>
      </c>
      <c r="E17" s="17">
        <v>5430</v>
      </c>
      <c r="F17" s="17">
        <v>5824</v>
      </c>
      <c r="G17" s="21">
        <v>6151</v>
      </c>
      <c r="H17" s="21">
        <v>6380</v>
      </c>
      <c r="I17" s="21">
        <v>6517</v>
      </c>
      <c r="J17" s="21">
        <v>6577</v>
      </c>
    </row>
    <row r="18" spans="1:10" ht="12.75" customHeight="1" x14ac:dyDescent="0.25">
      <c r="A18" s="3" t="s">
        <v>63</v>
      </c>
      <c r="B18" s="17">
        <v>11700</v>
      </c>
      <c r="C18" s="17">
        <v>11462</v>
      </c>
      <c r="D18" s="17">
        <v>10646</v>
      </c>
      <c r="E18" s="17">
        <v>10590</v>
      </c>
      <c r="F18" s="17">
        <v>12267</v>
      </c>
      <c r="G18" s="21">
        <v>13680</v>
      </c>
      <c r="H18" s="21">
        <v>13548</v>
      </c>
      <c r="I18" s="21">
        <v>13771</v>
      </c>
      <c r="J18" s="21">
        <v>12726</v>
      </c>
    </row>
    <row r="19" spans="1:10" ht="12.75" customHeight="1" x14ac:dyDescent="0.25">
      <c r="A19" s="3" t="s">
        <v>8</v>
      </c>
      <c r="B19" s="17">
        <v>180212</v>
      </c>
      <c r="C19" s="17">
        <v>174776</v>
      </c>
      <c r="D19" s="17">
        <v>176570</v>
      </c>
      <c r="E19" s="17">
        <v>178539</v>
      </c>
      <c r="F19" s="17">
        <v>192662</v>
      </c>
      <c r="G19" s="21">
        <v>210417</v>
      </c>
      <c r="H19" s="21">
        <v>221463</v>
      </c>
      <c r="I19" s="21">
        <v>219264</v>
      </c>
      <c r="J19" s="21">
        <v>210844</v>
      </c>
    </row>
    <row r="20" spans="1:10" ht="12.75" customHeight="1" x14ac:dyDescent="0.25">
      <c r="A20" s="3"/>
      <c r="B20" s="47"/>
      <c r="C20" s="48"/>
      <c r="D20" s="25"/>
      <c r="G20" s="30"/>
      <c r="H20" s="30"/>
      <c r="I20" s="25"/>
      <c r="J20" s="25"/>
    </row>
    <row r="21" spans="1:10" ht="14.25" customHeight="1" x14ac:dyDescent="0.25">
      <c r="A21" s="113" t="s">
        <v>64</v>
      </c>
      <c r="B21" s="113"/>
      <c r="C21" s="25"/>
      <c r="D21" s="25"/>
      <c r="G21" s="30"/>
      <c r="H21" s="30"/>
      <c r="I21" s="25"/>
      <c r="J21" s="25"/>
    </row>
    <row r="22" spans="1:10" ht="12.75" customHeight="1" x14ac:dyDescent="0.25">
      <c r="A22" s="3" t="s">
        <v>54</v>
      </c>
      <c r="B22" s="17">
        <v>3</v>
      </c>
      <c r="C22" s="17">
        <v>1</v>
      </c>
      <c r="D22" s="17">
        <v>0</v>
      </c>
      <c r="E22" s="17">
        <v>2</v>
      </c>
      <c r="F22" s="17">
        <v>2</v>
      </c>
      <c r="G22" s="21">
        <v>4</v>
      </c>
      <c r="H22" s="21">
        <v>1</v>
      </c>
      <c r="I22" s="25">
        <v>1</v>
      </c>
      <c r="J22" s="25">
        <v>2</v>
      </c>
    </row>
    <row r="23" spans="1:10" ht="12.75" customHeight="1" x14ac:dyDescent="0.25">
      <c r="A23" s="2">
        <v>16</v>
      </c>
      <c r="B23" s="17">
        <v>5</v>
      </c>
      <c r="C23" s="17">
        <v>6</v>
      </c>
      <c r="D23" s="17">
        <v>3</v>
      </c>
      <c r="E23" s="17">
        <v>4</v>
      </c>
      <c r="F23" s="17">
        <v>5</v>
      </c>
      <c r="G23" s="21">
        <v>7</v>
      </c>
      <c r="H23" s="21">
        <v>9</v>
      </c>
      <c r="I23" s="25">
        <v>3</v>
      </c>
      <c r="J23" s="25">
        <v>7</v>
      </c>
    </row>
    <row r="24" spans="1:10" ht="12.75" customHeight="1" x14ac:dyDescent="0.25">
      <c r="A24" s="2">
        <v>17</v>
      </c>
      <c r="B24" s="17">
        <v>12</v>
      </c>
      <c r="C24" s="17">
        <v>13</v>
      </c>
      <c r="D24" s="17">
        <v>1</v>
      </c>
      <c r="E24" s="17">
        <v>16</v>
      </c>
      <c r="F24" s="17">
        <v>10</v>
      </c>
      <c r="G24" s="21">
        <v>10</v>
      </c>
      <c r="H24" s="21">
        <v>8</v>
      </c>
      <c r="I24" s="25">
        <v>6</v>
      </c>
      <c r="J24" s="25">
        <v>13</v>
      </c>
    </row>
    <row r="25" spans="1:10" ht="12.75" customHeight="1" x14ac:dyDescent="0.25">
      <c r="A25" s="3" t="s">
        <v>55</v>
      </c>
      <c r="B25" s="17">
        <v>31</v>
      </c>
      <c r="C25" s="17">
        <v>28</v>
      </c>
      <c r="D25" s="17">
        <v>22</v>
      </c>
      <c r="E25" s="17">
        <v>31</v>
      </c>
      <c r="F25" s="17">
        <v>26</v>
      </c>
      <c r="G25" s="21">
        <v>29</v>
      </c>
      <c r="H25" s="21">
        <v>35</v>
      </c>
      <c r="I25" s="25">
        <v>40</v>
      </c>
      <c r="J25" s="25">
        <v>27</v>
      </c>
    </row>
    <row r="26" spans="1:10" ht="12.75" customHeight="1" x14ac:dyDescent="0.25">
      <c r="A26" s="3" t="s">
        <v>56</v>
      </c>
      <c r="B26" s="17">
        <v>87</v>
      </c>
      <c r="C26" s="17">
        <v>80</v>
      </c>
      <c r="D26" s="17">
        <v>79</v>
      </c>
      <c r="E26" s="17">
        <v>79</v>
      </c>
      <c r="F26" s="17">
        <v>78</v>
      </c>
      <c r="G26" s="21">
        <v>95</v>
      </c>
      <c r="H26" s="21">
        <v>93</v>
      </c>
      <c r="I26" s="25">
        <v>101</v>
      </c>
      <c r="J26" s="25">
        <v>92</v>
      </c>
    </row>
    <row r="27" spans="1:10" ht="12.75" customHeight="1" x14ac:dyDescent="0.25">
      <c r="A27" s="3" t="s">
        <v>57</v>
      </c>
      <c r="B27" s="17">
        <v>124</v>
      </c>
      <c r="C27" s="17">
        <v>109</v>
      </c>
      <c r="D27" s="17">
        <v>122</v>
      </c>
      <c r="E27" s="17">
        <v>109</v>
      </c>
      <c r="F27" s="17">
        <v>116</v>
      </c>
      <c r="G27" s="21">
        <v>161</v>
      </c>
      <c r="H27" s="21">
        <v>151</v>
      </c>
      <c r="I27" s="25">
        <v>160</v>
      </c>
      <c r="J27" s="25">
        <v>167</v>
      </c>
    </row>
    <row r="28" spans="1:10" ht="12.75" customHeight="1" x14ac:dyDescent="0.25">
      <c r="A28" s="3" t="s">
        <v>58</v>
      </c>
      <c r="B28" s="17">
        <v>89</v>
      </c>
      <c r="C28" s="17">
        <v>96</v>
      </c>
      <c r="D28" s="17">
        <v>116</v>
      </c>
      <c r="E28" s="17">
        <v>85</v>
      </c>
      <c r="F28" s="17">
        <v>98</v>
      </c>
      <c r="G28" s="21">
        <v>114</v>
      </c>
      <c r="H28" s="21">
        <v>111</v>
      </c>
      <c r="I28" s="25">
        <v>131</v>
      </c>
      <c r="J28" s="25">
        <v>125</v>
      </c>
    </row>
    <row r="29" spans="1:10" ht="12.75" customHeight="1" x14ac:dyDescent="0.25">
      <c r="A29" s="3" t="s">
        <v>59</v>
      </c>
      <c r="B29" s="17">
        <v>103</v>
      </c>
      <c r="C29" s="17">
        <v>87</v>
      </c>
      <c r="D29" s="17">
        <v>97</v>
      </c>
      <c r="E29" s="17">
        <v>106</v>
      </c>
      <c r="F29" s="17">
        <v>101</v>
      </c>
      <c r="G29" s="21">
        <v>123</v>
      </c>
      <c r="H29" s="21">
        <v>126</v>
      </c>
      <c r="I29" s="25">
        <v>125</v>
      </c>
      <c r="J29" s="25">
        <v>99</v>
      </c>
    </row>
    <row r="30" spans="1:10" ht="12.75" customHeight="1" x14ac:dyDescent="0.25">
      <c r="A30" s="3" t="s">
        <v>60</v>
      </c>
      <c r="B30" s="17">
        <v>87</v>
      </c>
      <c r="C30" s="17">
        <v>99</v>
      </c>
      <c r="D30" s="17">
        <v>80</v>
      </c>
      <c r="E30" s="17">
        <v>79</v>
      </c>
      <c r="F30" s="17">
        <v>93</v>
      </c>
      <c r="G30" s="21">
        <v>100</v>
      </c>
      <c r="H30" s="21">
        <v>108</v>
      </c>
      <c r="I30" s="25">
        <v>122</v>
      </c>
      <c r="J30" s="25">
        <v>111</v>
      </c>
    </row>
    <row r="31" spans="1:10" ht="12.75" customHeight="1" x14ac:dyDescent="0.25">
      <c r="A31" s="3" t="s">
        <v>61</v>
      </c>
      <c r="B31" s="17">
        <v>31</v>
      </c>
      <c r="C31" s="17">
        <v>51</v>
      </c>
      <c r="D31" s="17">
        <v>39</v>
      </c>
      <c r="E31" s="17">
        <v>35</v>
      </c>
      <c r="F31" s="17">
        <v>51</v>
      </c>
      <c r="G31" s="21">
        <v>58</v>
      </c>
      <c r="H31" s="21">
        <v>76</v>
      </c>
      <c r="I31" s="25">
        <v>60</v>
      </c>
      <c r="J31" s="25">
        <v>61</v>
      </c>
    </row>
    <row r="32" spans="1:10" ht="12.75" customHeight="1" x14ac:dyDescent="0.25">
      <c r="A32" s="3" t="s">
        <v>62</v>
      </c>
      <c r="B32" s="17">
        <v>36</v>
      </c>
      <c r="C32" s="17">
        <v>29</v>
      </c>
      <c r="D32" s="17">
        <v>28</v>
      </c>
      <c r="E32" s="17">
        <v>38</v>
      </c>
      <c r="F32" s="17">
        <v>37</v>
      </c>
      <c r="G32" s="21">
        <v>57</v>
      </c>
      <c r="H32" s="21">
        <v>43</v>
      </c>
      <c r="I32" s="25">
        <v>49</v>
      </c>
      <c r="J32" s="25">
        <v>41</v>
      </c>
    </row>
    <row r="33" spans="1:11" ht="12.75" customHeight="1" x14ac:dyDescent="0.25">
      <c r="A33" s="3" t="s">
        <v>63</v>
      </c>
      <c r="B33" s="17">
        <v>11</v>
      </c>
      <c r="C33" s="17">
        <v>7</v>
      </c>
      <c r="D33" s="17">
        <v>4</v>
      </c>
      <c r="E33" s="17">
        <v>8</v>
      </c>
      <c r="F33" s="17">
        <v>6</v>
      </c>
      <c r="G33" s="21">
        <v>9</v>
      </c>
      <c r="H33" s="21">
        <v>7</v>
      </c>
      <c r="I33" s="25">
        <v>16</v>
      </c>
      <c r="J33" s="25">
        <v>13</v>
      </c>
    </row>
    <row r="34" spans="1:11" ht="12.75" customHeight="1" x14ac:dyDescent="0.25">
      <c r="A34" s="3" t="s">
        <v>8</v>
      </c>
      <c r="B34" s="17">
        <v>619</v>
      </c>
      <c r="C34" s="17">
        <v>606</v>
      </c>
      <c r="D34" s="17">
        <v>591</v>
      </c>
      <c r="E34" s="17">
        <v>592</v>
      </c>
      <c r="F34" s="17">
        <v>623</v>
      </c>
      <c r="G34" s="21">
        <v>767</v>
      </c>
      <c r="H34" s="21">
        <v>768</v>
      </c>
      <c r="I34" s="25">
        <v>814</v>
      </c>
      <c r="J34" s="25">
        <v>758</v>
      </c>
    </row>
    <row r="35" spans="1:11" x14ac:dyDescent="0.25">
      <c r="A35" s="3"/>
      <c r="B35" s="16"/>
      <c r="C35" s="16"/>
      <c r="D35" s="16"/>
      <c r="E35" s="16"/>
      <c r="F35" s="16"/>
    </row>
    <row r="36" spans="1:11" ht="14.25" customHeight="1" x14ac:dyDescent="0.25">
      <c r="A36" s="109" t="s">
        <v>65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49"/>
    </row>
    <row r="37" spans="1:11" ht="14.25" customHeight="1" x14ac:dyDescent="0.25">
      <c r="A37" s="109" t="s">
        <v>66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49"/>
    </row>
    <row r="38" spans="1:11" x14ac:dyDescent="0.25">
      <c r="A38" s="2"/>
      <c r="B38" s="2"/>
      <c r="C38" s="2"/>
      <c r="D38" s="2"/>
      <c r="E38" s="2"/>
      <c r="F38" s="2"/>
    </row>
    <row r="39" spans="1:11" x14ac:dyDescent="0.25">
      <c r="A39" s="2" t="s">
        <v>67</v>
      </c>
      <c r="B39" s="2"/>
      <c r="C39" s="2"/>
      <c r="D39" s="2"/>
      <c r="E39" s="2"/>
      <c r="F39" s="2"/>
    </row>
  </sheetData>
  <mergeCells count="6">
    <mergeCell ref="A37:J37"/>
    <mergeCell ref="A1:J1"/>
    <mergeCell ref="A2:J2"/>
    <mergeCell ref="B3:J3"/>
    <mergeCell ref="A21:B21"/>
    <mergeCell ref="A36:J36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46"/>
  <sheetViews>
    <sheetView showGridLines="0" workbookViewId="0">
      <selection sqref="A1:J1"/>
    </sheetView>
  </sheetViews>
  <sheetFormatPr defaultColWidth="9.28515625" defaultRowHeight="13.2" x14ac:dyDescent="0.25"/>
  <cols>
    <col min="1" max="1" width="52.28515625" style="1" customWidth="1"/>
    <col min="2" max="10" width="12.140625" style="1" customWidth="1"/>
    <col min="11" max="11" width="2.85546875" style="1" customWidth="1"/>
    <col min="12" max="16384" width="9.28515625" style="1"/>
  </cols>
  <sheetData>
    <row r="1" spans="1:10" ht="14.25" customHeight="1" x14ac:dyDescent="0.25">
      <c r="A1" s="105" t="s">
        <v>68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 customHeight="1" x14ac:dyDescent="0.25">
      <c r="A2" s="106" t="s">
        <v>21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 customHeight="1" x14ac:dyDescent="0.25">
      <c r="A3" s="3"/>
      <c r="B3" s="3"/>
      <c r="C3" s="50"/>
      <c r="D3" s="3"/>
      <c r="E3" s="3"/>
      <c r="F3" s="3"/>
    </row>
    <row r="4" spans="1:10" ht="12.75" customHeight="1" x14ac:dyDescent="0.25">
      <c r="A4" s="6" t="s">
        <v>34</v>
      </c>
      <c r="B4" s="8">
        <v>2010</v>
      </c>
      <c r="C4" s="8">
        <v>2011</v>
      </c>
      <c r="D4" s="8">
        <v>2012</v>
      </c>
      <c r="E4" s="8">
        <v>2013</v>
      </c>
      <c r="F4" s="8">
        <v>2014</v>
      </c>
      <c r="G4" s="8">
        <v>2015</v>
      </c>
      <c r="H4" s="8">
        <v>2016</v>
      </c>
      <c r="I4" s="8">
        <v>2017</v>
      </c>
      <c r="J4" s="8">
        <v>2018</v>
      </c>
    </row>
    <row r="5" spans="1:10" ht="12.75" customHeight="1" x14ac:dyDescent="0.25">
      <c r="A5" s="4"/>
      <c r="B5" s="25"/>
      <c r="C5" s="46"/>
      <c r="D5" s="46"/>
      <c r="E5" s="46"/>
      <c r="F5" s="46"/>
      <c r="G5" s="46"/>
      <c r="H5" s="46"/>
      <c r="I5" s="51"/>
      <c r="J5" s="51"/>
    </row>
    <row r="6" spans="1:10" ht="12.75" customHeight="1" x14ac:dyDescent="0.25">
      <c r="A6" s="52" t="s">
        <v>53</v>
      </c>
      <c r="B6" s="17">
        <v>121374</v>
      </c>
      <c r="C6" s="17">
        <v>117866</v>
      </c>
      <c r="D6" s="17">
        <v>120113</v>
      </c>
      <c r="E6" s="17">
        <v>126469</v>
      </c>
      <c r="F6" s="17">
        <v>136295</v>
      </c>
      <c r="G6" s="17">
        <v>146247</v>
      </c>
      <c r="H6" s="17">
        <v>152493</v>
      </c>
      <c r="I6" s="21">
        <v>148665</v>
      </c>
      <c r="J6" s="21">
        <v>140672</v>
      </c>
    </row>
    <row r="7" spans="1:10" ht="14.25" customHeight="1" x14ac:dyDescent="0.25">
      <c r="A7" s="25" t="s">
        <v>69</v>
      </c>
      <c r="B7" s="17">
        <v>23523</v>
      </c>
      <c r="C7" s="17">
        <v>20906</v>
      </c>
      <c r="D7" s="17">
        <v>20815</v>
      </c>
      <c r="E7" s="17">
        <v>18091</v>
      </c>
      <c r="F7" s="17">
        <v>19134</v>
      </c>
      <c r="G7" s="17">
        <v>19663</v>
      </c>
      <c r="H7" s="17">
        <v>20874</v>
      </c>
      <c r="I7" s="21">
        <v>20506</v>
      </c>
      <c r="J7" s="21">
        <v>17476</v>
      </c>
    </row>
    <row r="8" spans="1:10" ht="14.25" customHeight="1" x14ac:dyDescent="0.25">
      <c r="A8" s="25" t="s">
        <v>70</v>
      </c>
      <c r="B8" s="17">
        <v>22071</v>
      </c>
      <c r="C8" s="17">
        <v>21015</v>
      </c>
      <c r="D8" s="17">
        <v>21179</v>
      </c>
      <c r="E8" s="17">
        <v>18419</v>
      </c>
      <c r="F8" s="17">
        <v>18126</v>
      </c>
      <c r="G8" s="17">
        <v>19732</v>
      </c>
      <c r="H8" s="17">
        <v>20536</v>
      </c>
      <c r="I8" s="21">
        <v>20329</v>
      </c>
      <c r="J8" s="21">
        <v>19728</v>
      </c>
    </row>
    <row r="9" spans="1:10" ht="12.75" customHeight="1" x14ac:dyDescent="0.25">
      <c r="A9" s="25" t="s">
        <v>71</v>
      </c>
      <c r="B9" s="17">
        <v>16667</v>
      </c>
      <c r="C9" s="17">
        <v>16834</v>
      </c>
      <c r="D9" s="17">
        <v>16143</v>
      </c>
      <c r="E9" s="17">
        <v>15567</v>
      </c>
      <c r="F9" s="17">
        <v>16836</v>
      </c>
      <c r="G9" s="17">
        <v>18766</v>
      </c>
      <c r="H9" s="17">
        <v>20021</v>
      </c>
      <c r="I9" s="21">
        <v>19557</v>
      </c>
      <c r="J9" s="21">
        <v>19159</v>
      </c>
    </row>
    <row r="10" spans="1:10" ht="12.75" customHeight="1" x14ac:dyDescent="0.25">
      <c r="A10" s="25" t="s">
        <v>72</v>
      </c>
      <c r="B10" s="17">
        <v>7650</v>
      </c>
      <c r="C10" s="17">
        <v>7867</v>
      </c>
      <c r="D10" s="17">
        <v>10752</v>
      </c>
      <c r="E10" s="17">
        <v>26519</v>
      </c>
      <c r="F10" s="17">
        <v>31894</v>
      </c>
      <c r="G10" s="17">
        <v>33933</v>
      </c>
      <c r="H10" s="17">
        <v>34416</v>
      </c>
      <c r="I10" s="21">
        <v>32372</v>
      </c>
      <c r="J10" s="21">
        <v>30416</v>
      </c>
    </row>
    <row r="11" spans="1:10" ht="12.75" customHeight="1" x14ac:dyDescent="0.25">
      <c r="A11" s="25" t="s">
        <v>73</v>
      </c>
      <c r="B11" s="17">
        <v>6034</v>
      </c>
      <c r="C11" s="17">
        <v>5975</v>
      </c>
      <c r="D11" s="17">
        <v>5798</v>
      </c>
      <c r="E11" s="17">
        <v>5037</v>
      </c>
      <c r="F11" s="17">
        <v>5059</v>
      </c>
      <c r="G11" s="17">
        <v>5178</v>
      </c>
      <c r="H11" s="17">
        <v>5483</v>
      </c>
      <c r="I11" s="21">
        <v>5701</v>
      </c>
      <c r="J11" s="21">
        <v>5774</v>
      </c>
    </row>
    <row r="12" spans="1:10" ht="14.25" customHeight="1" x14ac:dyDescent="0.25">
      <c r="A12" s="25" t="s">
        <v>74</v>
      </c>
      <c r="B12" s="17">
        <v>5698</v>
      </c>
      <c r="C12" s="17">
        <v>5446</v>
      </c>
      <c r="D12" s="17">
        <v>5392</v>
      </c>
      <c r="E12" s="17">
        <v>4268</v>
      </c>
      <c r="F12" s="17">
        <v>3912</v>
      </c>
      <c r="G12" s="17">
        <v>4153</v>
      </c>
      <c r="H12" s="17">
        <v>4329</v>
      </c>
      <c r="I12" s="21">
        <v>4278</v>
      </c>
      <c r="J12" s="21">
        <v>4154</v>
      </c>
    </row>
    <row r="13" spans="1:10" ht="12.75" customHeight="1" x14ac:dyDescent="0.25">
      <c r="A13" s="25" t="s">
        <v>75</v>
      </c>
      <c r="B13" s="17">
        <v>2572</v>
      </c>
      <c r="C13" s="17">
        <v>2749</v>
      </c>
      <c r="D13" s="17">
        <v>2819</v>
      </c>
      <c r="E13" s="17">
        <v>2756</v>
      </c>
      <c r="F13" s="17">
        <v>2524</v>
      </c>
      <c r="G13" s="17">
        <v>2560</v>
      </c>
      <c r="H13" s="17">
        <v>2718</v>
      </c>
      <c r="I13" s="21">
        <v>2503</v>
      </c>
      <c r="J13" s="21">
        <v>2394</v>
      </c>
    </row>
    <row r="14" spans="1:10" ht="12.75" customHeight="1" x14ac:dyDescent="0.25">
      <c r="A14" s="25" t="s">
        <v>76</v>
      </c>
      <c r="B14" s="17">
        <v>5847</v>
      </c>
      <c r="C14" s="17">
        <v>5879</v>
      </c>
      <c r="D14" s="17">
        <v>5576</v>
      </c>
      <c r="E14" s="17">
        <v>2595</v>
      </c>
      <c r="F14" s="17">
        <v>1353</v>
      </c>
      <c r="G14" s="17">
        <v>1274</v>
      </c>
      <c r="H14" s="17">
        <v>1229</v>
      </c>
      <c r="I14" s="21">
        <v>1139</v>
      </c>
      <c r="J14" s="21">
        <v>1083</v>
      </c>
    </row>
    <row r="15" spans="1:10" ht="12.75" customHeight="1" x14ac:dyDescent="0.25">
      <c r="A15" s="25" t="s">
        <v>77</v>
      </c>
      <c r="B15" s="17">
        <v>1638</v>
      </c>
      <c r="C15" s="17">
        <v>1598</v>
      </c>
      <c r="D15" s="17">
        <v>1613</v>
      </c>
      <c r="E15" s="17">
        <v>1690</v>
      </c>
      <c r="F15" s="17">
        <v>1666</v>
      </c>
      <c r="G15" s="17">
        <v>1902</v>
      </c>
      <c r="H15" s="17">
        <v>1960</v>
      </c>
      <c r="I15" s="21">
        <v>1929</v>
      </c>
      <c r="J15" s="21">
        <v>1846</v>
      </c>
    </row>
    <row r="16" spans="1:10" ht="12.75" customHeight="1" x14ac:dyDescent="0.25">
      <c r="A16" s="25" t="s">
        <v>78</v>
      </c>
      <c r="B16" s="17">
        <v>201</v>
      </c>
      <c r="C16" s="17">
        <v>159</v>
      </c>
      <c r="D16" s="17">
        <v>147</v>
      </c>
      <c r="E16" s="17">
        <v>111</v>
      </c>
      <c r="F16" s="17">
        <v>135</v>
      </c>
      <c r="G16" s="17">
        <v>132</v>
      </c>
      <c r="H16" s="17">
        <v>197</v>
      </c>
      <c r="I16" s="21">
        <v>200</v>
      </c>
      <c r="J16" s="21">
        <v>191</v>
      </c>
    </row>
    <row r="17" spans="1:19" ht="12.75" customHeight="1" x14ac:dyDescent="0.25">
      <c r="A17" s="25" t="s">
        <v>79</v>
      </c>
      <c r="B17" s="17">
        <v>767</v>
      </c>
      <c r="C17" s="17">
        <v>783</v>
      </c>
      <c r="D17" s="17">
        <v>690</v>
      </c>
      <c r="E17" s="17">
        <v>692</v>
      </c>
      <c r="F17" s="17">
        <v>617</v>
      </c>
      <c r="G17" s="17">
        <v>642</v>
      </c>
      <c r="H17" s="17">
        <v>704</v>
      </c>
      <c r="I17" s="21">
        <v>703</v>
      </c>
      <c r="J17" s="21">
        <v>783</v>
      </c>
    </row>
    <row r="18" spans="1:19" ht="14.25" customHeight="1" x14ac:dyDescent="0.25">
      <c r="A18" s="25" t="s">
        <v>80</v>
      </c>
      <c r="B18" s="17">
        <v>21659</v>
      </c>
      <c r="C18" s="17">
        <v>21320</v>
      </c>
      <c r="D18" s="17">
        <v>21723</v>
      </c>
      <c r="E18" s="17">
        <v>21396</v>
      </c>
      <c r="F18" s="17">
        <v>23456</v>
      </c>
      <c r="G18" s="17">
        <v>25901</v>
      </c>
      <c r="H18" s="17">
        <v>27036</v>
      </c>
      <c r="I18" s="21">
        <v>27298</v>
      </c>
      <c r="J18" s="21">
        <v>26162</v>
      </c>
    </row>
    <row r="19" spans="1:19" ht="12.75" customHeight="1" x14ac:dyDescent="0.25">
      <c r="A19" s="25" t="s">
        <v>81</v>
      </c>
      <c r="B19" s="17">
        <v>737</v>
      </c>
      <c r="C19" s="17">
        <v>699</v>
      </c>
      <c r="D19" s="17">
        <v>730</v>
      </c>
      <c r="E19" s="17">
        <v>606</v>
      </c>
      <c r="F19" s="17">
        <v>621</v>
      </c>
      <c r="G19" s="17">
        <v>628</v>
      </c>
      <c r="H19" s="17">
        <v>774</v>
      </c>
      <c r="I19" s="21">
        <v>689</v>
      </c>
      <c r="J19" s="21">
        <v>721</v>
      </c>
    </row>
    <row r="20" spans="1:19" ht="12.75" customHeight="1" x14ac:dyDescent="0.25">
      <c r="A20" s="25" t="s">
        <v>82</v>
      </c>
      <c r="B20" s="17">
        <v>6310</v>
      </c>
      <c r="C20" s="17">
        <v>6636</v>
      </c>
      <c r="D20" s="17">
        <v>6736</v>
      </c>
      <c r="E20" s="17">
        <v>8722</v>
      </c>
      <c r="F20" s="17">
        <v>10962</v>
      </c>
      <c r="G20" s="17">
        <v>11783</v>
      </c>
      <c r="H20" s="17">
        <v>12216</v>
      </c>
      <c r="I20" s="21">
        <v>11461</v>
      </c>
      <c r="J20" s="21">
        <v>10785</v>
      </c>
    </row>
    <row r="21" spans="1:19" ht="12.75" customHeight="1" x14ac:dyDescent="0.25">
      <c r="A21" s="25"/>
      <c r="B21" s="53"/>
      <c r="C21" s="30"/>
      <c r="D21" s="30"/>
      <c r="E21" s="25"/>
      <c r="F21" s="25"/>
      <c r="G21" s="25"/>
      <c r="H21" s="25"/>
      <c r="I21" s="21"/>
      <c r="J21" s="21"/>
    </row>
    <row r="22" spans="1:19" ht="14.25" customHeight="1" x14ac:dyDescent="0.25">
      <c r="A22" s="52" t="s">
        <v>83</v>
      </c>
      <c r="B22" s="17">
        <f t="shared" ref="B22:H22" si="0">SUM(B23:B36)</f>
        <v>906</v>
      </c>
      <c r="C22" s="17">
        <f t="shared" si="0"/>
        <v>835</v>
      </c>
      <c r="D22" s="17">
        <f t="shared" si="0"/>
        <v>807</v>
      </c>
      <c r="E22" s="17">
        <f t="shared" si="0"/>
        <v>877</v>
      </c>
      <c r="F22" s="17">
        <f t="shared" si="0"/>
        <v>919</v>
      </c>
      <c r="G22" s="17">
        <f t="shared" si="0"/>
        <v>1022</v>
      </c>
      <c r="H22" s="17">
        <f t="shared" si="0"/>
        <v>1008</v>
      </c>
      <c r="I22" s="21">
        <f t="shared" ref="I22:J22" si="1">SUM(I23:I36)</f>
        <v>1026</v>
      </c>
      <c r="J22" s="21">
        <f t="shared" si="1"/>
        <v>906</v>
      </c>
    </row>
    <row r="23" spans="1:19" ht="14.25" customHeight="1" x14ac:dyDescent="0.25">
      <c r="A23" s="25" t="s">
        <v>69</v>
      </c>
      <c r="B23" s="17">
        <v>153</v>
      </c>
      <c r="C23" s="17">
        <v>155</v>
      </c>
      <c r="D23" s="17">
        <v>146</v>
      </c>
      <c r="E23" s="17">
        <v>172</v>
      </c>
      <c r="F23" s="17">
        <v>153</v>
      </c>
      <c r="G23" s="17">
        <v>150</v>
      </c>
      <c r="H23" s="17">
        <v>135</v>
      </c>
      <c r="I23" s="21">
        <v>159</v>
      </c>
      <c r="J23" s="21">
        <v>166</v>
      </c>
      <c r="L23" s="54"/>
      <c r="M23" s="54"/>
      <c r="N23" s="54"/>
      <c r="O23" s="54"/>
      <c r="P23" s="54"/>
      <c r="Q23" s="54"/>
      <c r="R23" s="54"/>
      <c r="S23" s="54"/>
    </row>
    <row r="24" spans="1:19" ht="14.25" customHeight="1" x14ac:dyDescent="0.25">
      <c r="A24" s="25" t="s">
        <v>70</v>
      </c>
      <c r="B24" s="17">
        <v>52</v>
      </c>
      <c r="C24" s="17">
        <v>42</v>
      </c>
      <c r="D24" s="17">
        <v>32</v>
      </c>
      <c r="E24" s="17">
        <v>32</v>
      </c>
      <c r="F24" s="17">
        <v>44</v>
      </c>
      <c r="G24" s="17">
        <v>45</v>
      </c>
      <c r="H24" s="17">
        <v>51</v>
      </c>
      <c r="I24" s="21">
        <v>43</v>
      </c>
      <c r="J24" s="21">
        <v>40</v>
      </c>
      <c r="L24" s="54"/>
      <c r="M24" s="54"/>
      <c r="N24" s="54"/>
      <c r="O24" s="54"/>
      <c r="P24" s="54"/>
      <c r="Q24" s="54"/>
      <c r="R24" s="54"/>
      <c r="S24" s="54"/>
    </row>
    <row r="25" spans="1:19" ht="12.75" customHeight="1" x14ac:dyDescent="0.25">
      <c r="A25" s="25" t="s">
        <v>71</v>
      </c>
      <c r="B25" s="17">
        <v>6</v>
      </c>
      <c r="C25" s="17">
        <v>3</v>
      </c>
      <c r="D25" s="17">
        <v>6</v>
      </c>
      <c r="E25" s="17">
        <v>5</v>
      </c>
      <c r="F25" s="17">
        <v>6</v>
      </c>
      <c r="G25" s="17">
        <v>2</v>
      </c>
      <c r="H25" s="17">
        <v>14</v>
      </c>
      <c r="I25" s="21">
        <v>6</v>
      </c>
      <c r="J25" s="21">
        <v>6</v>
      </c>
    </row>
    <row r="26" spans="1:19" ht="12.75" customHeight="1" x14ac:dyDescent="0.25">
      <c r="A26" s="25" t="s">
        <v>72</v>
      </c>
      <c r="B26" s="17">
        <v>23</v>
      </c>
      <c r="C26" s="17">
        <v>13</v>
      </c>
      <c r="D26" s="17">
        <v>18</v>
      </c>
      <c r="E26" s="17">
        <v>47</v>
      </c>
      <c r="F26" s="17">
        <v>65</v>
      </c>
      <c r="G26" s="17">
        <v>84</v>
      </c>
      <c r="H26" s="17">
        <v>66</v>
      </c>
      <c r="I26" s="21">
        <v>63</v>
      </c>
      <c r="J26" s="21">
        <v>57</v>
      </c>
    </row>
    <row r="27" spans="1:19" ht="12.75" customHeight="1" x14ac:dyDescent="0.25">
      <c r="A27" s="25" t="s">
        <v>73</v>
      </c>
      <c r="B27" s="17">
        <v>170</v>
      </c>
      <c r="C27" s="17">
        <v>164</v>
      </c>
      <c r="D27" s="17">
        <v>143</v>
      </c>
      <c r="E27" s="17">
        <v>149</v>
      </c>
      <c r="F27" s="17">
        <v>144</v>
      </c>
      <c r="G27" s="17">
        <v>154</v>
      </c>
      <c r="H27" s="17">
        <v>158</v>
      </c>
      <c r="I27" s="21">
        <v>170</v>
      </c>
      <c r="J27" s="21">
        <v>146</v>
      </c>
    </row>
    <row r="28" spans="1:19" ht="14.25" customHeight="1" x14ac:dyDescent="0.25">
      <c r="A28" s="25" t="s">
        <v>74</v>
      </c>
      <c r="B28" s="17">
        <v>22</v>
      </c>
      <c r="C28" s="17">
        <v>14</v>
      </c>
      <c r="D28" s="17">
        <v>23</v>
      </c>
      <c r="E28" s="17">
        <v>22</v>
      </c>
      <c r="F28" s="17">
        <v>22</v>
      </c>
      <c r="G28" s="17">
        <v>22</v>
      </c>
      <c r="H28" s="17">
        <v>17</v>
      </c>
      <c r="I28" s="55">
        <v>26</v>
      </c>
      <c r="J28" s="55">
        <v>22</v>
      </c>
    </row>
    <row r="29" spans="1:19" ht="12.75" customHeight="1" x14ac:dyDescent="0.25">
      <c r="A29" s="25" t="s">
        <v>75</v>
      </c>
      <c r="B29" s="17">
        <v>15</v>
      </c>
      <c r="C29" s="17">
        <v>16</v>
      </c>
      <c r="D29" s="17">
        <v>18</v>
      </c>
      <c r="E29" s="17">
        <v>15</v>
      </c>
      <c r="F29" s="17">
        <v>16</v>
      </c>
      <c r="G29" s="17">
        <v>12</v>
      </c>
      <c r="H29" s="17">
        <v>17</v>
      </c>
      <c r="I29" s="55">
        <v>14</v>
      </c>
      <c r="J29" s="55">
        <v>15</v>
      </c>
    </row>
    <row r="30" spans="1:19" ht="12.75" customHeight="1" x14ac:dyDescent="0.25">
      <c r="A30" s="25" t="s">
        <v>76</v>
      </c>
      <c r="B30" s="17">
        <v>104</v>
      </c>
      <c r="C30" s="17">
        <v>102</v>
      </c>
      <c r="D30" s="17">
        <v>104</v>
      </c>
      <c r="E30" s="17">
        <v>68</v>
      </c>
      <c r="F30" s="17">
        <v>43</v>
      </c>
      <c r="G30" s="17">
        <v>53</v>
      </c>
      <c r="H30" s="17">
        <v>37</v>
      </c>
      <c r="I30" s="55">
        <v>44</v>
      </c>
      <c r="J30" s="55">
        <v>28</v>
      </c>
    </row>
    <row r="31" spans="1:19" ht="12.75" customHeight="1" x14ac:dyDescent="0.25">
      <c r="A31" s="25" t="s">
        <v>77</v>
      </c>
      <c r="B31" s="17">
        <v>11</v>
      </c>
      <c r="C31" s="17">
        <v>9</v>
      </c>
      <c r="D31" s="17">
        <v>12</v>
      </c>
      <c r="E31" s="17">
        <v>10</v>
      </c>
      <c r="F31" s="17">
        <v>13</v>
      </c>
      <c r="G31" s="17">
        <v>15</v>
      </c>
      <c r="H31" s="17">
        <v>12</v>
      </c>
      <c r="I31" s="55">
        <v>7</v>
      </c>
      <c r="J31" s="55">
        <v>8</v>
      </c>
    </row>
    <row r="32" spans="1:19" ht="12.75" customHeight="1" x14ac:dyDescent="0.25">
      <c r="A32" s="25" t="s">
        <v>78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1</v>
      </c>
      <c r="H32" s="17">
        <v>2</v>
      </c>
      <c r="I32" s="55">
        <v>1</v>
      </c>
      <c r="J32" s="55">
        <v>0</v>
      </c>
    </row>
    <row r="33" spans="1:11" ht="12.75" customHeight="1" x14ac:dyDescent="0.25">
      <c r="A33" s="25" t="s">
        <v>79</v>
      </c>
      <c r="B33" s="17">
        <v>141</v>
      </c>
      <c r="C33" s="17">
        <v>115</v>
      </c>
      <c r="D33" s="17">
        <v>128</v>
      </c>
      <c r="E33" s="17">
        <v>143</v>
      </c>
      <c r="F33" s="17">
        <v>160</v>
      </c>
      <c r="G33" s="17">
        <v>181</v>
      </c>
      <c r="H33" s="17">
        <v>205</v>
      </c>
      <c r="I33" s="21">
        <v>192</v>
      </c>
      <c r="J33" s="21">
        <v>165</v>
      </c>
    </row>
    <row r="34" spans="1:11" ht="14.25" customHeight="1" x14ac:dyDescent="0.25">
      <c r="A34" s="25" t="s">
        <v>80</v>
      </c>
      <c r="B34" s="17">
        <v>84</v>
      </c>
      <c r="C34" s="17">
        <v>80</v>
      </c>
      <c r="D34" s="17">
        <v>64</v>
      </c>
      <c r="E34" s="17">
        <v>97</v>
      </c>
      <c r="F34" s="17">
        <v>128</v>
      </c>
      <c r="G34" s="17">
        <v>144</v>
      </c>
      <c r="H34" s="17">
        <v>147</v>
      </c>
      <c r="I34" s="55">
        <v>150</v>
      </c>
      <c r="J34" s="55">
        <v>142</v>
      </c>
    </row>
    <row r="35" spans="1:11" ht="12.75" customHeight="1" x14ac:dyDescent="0.25">
      <c r="A35" s="25" t="s">
        <v>81</v>
      </c>
      <c r="B35" s="17">
        <v>2</v>
      </c>
      <c r="C35" s="17">
        <v>1</v>
      </c>
      <c r="D35" s="17">
        <v>4</v>
      </c>
      <c r="E35" s="17">
        <v>1</v>
      </c>
      <c r="F35" s="17">
        <v>5</v>
      </c>
      <c r="G35" s="17">
        <v>4</v>
      </c>
      <c r="H35" s="17">
        <v>5</v>
      </c>
      <c r="I35" s="55">
        <v>8</v>
      </c>
      <c r="J35" s="55">
        <v>3</v>
      </c>
    </row>
    <row r="36" spans="1:11" ht="12.75" customHeight="1" x14ac:dyDescent="0.25">
      <c r="A36" s="25" t="s">
        <v>82</v>
      </c>
      <c r="B36" s="17">
        <v>123</v>
      </c>
      <c r="C36" s="17">
        <v>121</v>
      </c>
      <c r="D36" s="17">
        <v>109</v>
      </c>
      <c r="E36" s="17">
        <v>116</v>
      </c>
      <c r="F36" s="17">
        <v>120</v>
      </c>
      <c r="G36" s="17">
        <v>155</v>
      </c>
      <c r="H36" s="17">
        <v>142</v>
      </c>
      <c r="I36" s="55">
        <v>143</v>
      </c>
      <c r="J36" s="55">
        <v>108</v>
      </c>
    </row>
    <row r="37" spans="1:11" ht="12.75" customHeight="1" x14ac:dyDescent="0.25">
      <c r="A37" s="25"/>
      <c r="B37" s="17"/>
      <c r="C37" s="17"/>
      <c r="D37" s="17"/>
      <c r="E37" s="17"/>
      <c r="F37" s="17"/>
      <c r="G37" s="17"/>
      <c r="H37" s="17"/>
      <c r="I37" s="17"/>
      <c r="J37" s="17"/>
    </row>
    <row r="38" spans="1:11" ht="14.25" customHeight="1" x14ac:dyDescent="0.25">
      <c r="A38" s="104" t="s">
        <v>84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3"/>
    </row>
    <row r="39" spans="1:11" ht="14.25" customHeight="1" x14ac:dyDescent="0.25">
      <c r="A39" s="104" t="s">
        <v>85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56"/>
    </row>
    <row r="40" spans="1:11" ht="14.25" customHeight="1" x14ac:dyDescent="0.25">
      <c r="A40" s="109" t="s">
        <v>86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56"/>
    </row>
    <row r="41" spans="1:11" ht="14.25" customHeight="1" x14ac:dyDescent="0.25">
      <c r="A41" s="109" t="s">
        <v>87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56"/>
    </row>
    <row r="42" spans="1:11" ht="14.25" customHeight="1" x14ac:dyDescent="0.25">
      <c r="A42" s="104" t="s">
        <v>88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56"/>
    </row>
    <row r="43" spans="1:11" ht="14.25" customHeight="1" x14ac:dyDescent="0.25">
      <c r="A43" s="114" t="s">
        <v>89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57"/>
    </row>
    <row r="44" spans="1:11" ht="12.75" customHeight="1" x14ac:dyDescent="0.25">
      <c r="A44" s="112" t="s">
        <v>90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1" ht="12.75" customHeight="1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1" ht="12.75" customHeight="1" x14ac:dyDescent="0.25">
      <c r="A46" s="2" t="s">
        <v>91</v>
      </c>
      <c r="B46" s="2"/>
      <c r="C46" s="2"/>
      <c r="D46" s="2"/>
      <c r="E46" s="2"/>
      <c r="F46" s="2"/>
    </row>
  </sheetData>
  <mergeCells count="9">
    <mergeCell ref="A42:J42"/>
    <mergeCell ref="A43:J43"/>
    <mergeCell ref="A44:J44"/>
    <mergeCell ref="A1:J1"/>
    <mergeCell ref="A2:J2"/>
    <mergeCell ref="A38:J38"/>
    <mergeCell ref="A39:J39"/>
    <mergeCell ref="A40:J40"/>
    <mergeCell ref="A41:J41"/>
  </mergeCells>
  <printOptions horizontalCentered="1"/>
  <pageMargins left="0.5" right="0.5" top="0.5" bottom="0.5" header="0.3" footer="0.3"/>
  <pageSetup scale="95" orientation="landscape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6"/>
  <sheetViews>
    <sheetView showGridLines="0" workbookViewId="0">
      <selection sqref="A1:I1"/>
    </sheetView>
  </sheetViews>
  <sheetFormatPr defaultColWidth="9.28515625" defaultRowHeight="13.2" x14ac:dyDescent="0.25"/>
  <cols>
    <col min="1" max="1" width="20.85546875" style="1" customWidth="1"/>
    <col min="2" max="9" width="14.28515625" style="1" customWidth="1"/>
    <col min="10" max="10" width="2.85546875" style="1" customWidth="1"/>
    <col min="11" max="16384" width="9.28515625" style="1"/>
  </cols>
  <sheetData>
    <row r="1" spans="1:9" ht="14.25" customHeight="1" x14ac:dyDescent="0.25">
      <c r="A1" s="105" t="s">
        <v>92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6" t="s">
        <v>93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3"/>
      <c r="B3" s="3"/>
      <c r="C3" s="3"/>
      <c r="D3" s="3"/>
      <c r="E3" s="3"/>
      <c r="F3" s="3"/>
      <c r="G3" s="3"/>
      <c r="H3" s="25"/>
      <c r="I3" s="25"/>
    </row>
    <row r="4" spans="1:9" ht="13.5" customHeight="1" x14ac:dyDescent="0.25">
      <c r="A4" s="6" t="s">
        <v>34</v>
      </c>
      <c r="B4" s="8">
        <v>2012</v>
      </c>
      <c r="C4" s="8">
        <v>2013</v>
      </c>
      <c r="D4" s="8">
        <v>2014</v>
      </c>
      <c r="E4" s="8">
        <v>2015</v>
      </c>
      <c r="F4" s="8">
        <v>2016</v>
      </c>
      <c r="G4" s="8">
        <v>2017</v>
      </c>
      <c r="H4" s="8">
        <v>2018</v>
      </c>
      <c r="I4" s="8">
        <v>2019</v>
      </c>
    </row>
    <row r="5" spans="1:9" x14ac:dyDescent="0.25">
      <c r="A5" s="59"/>
    </row>
    <row r="6" spans="1:9" ht="13.5" customHeight="1" x14ac:dyDescent="0.25">
      <c r="A6" s="31" t="s">
        <v>94</v>
      </c>
      <c r="B6" s="17">
        <f t="shared" ref="B6:I6" si="0">SUM(B8,B12)</f>
        <v>33223111</v>
      </c>
      <c r="C6" s="17">
        <f t="shared" si="0"/>
        <v>34826741</v>
      </c>
      <c r="D6" s="17">
        <f t="shared" si="0"/>
        <v>37498267</v>
      </c>
      <c r="E6" s="17">
        <f t="shared" si="0"/>
        <v>42340537</v>
      </c>
      <c r="F6" s="17">
        <f t="shared" si="0"/>
        <v>45737115</v>
      </c>
      <c r="G6" s="17">
        <f t="shared" si="0"/>
        <v>46934619</v>
      </c>
      <c r="H6" s="17">
        <f t="shared" si="0"/>
        <v>49849520</v>
      </c>
      <c r="I6" s="17">
        <f t="shared" si="0"/>
        <v>51829239</v>
      </c>
    </row>
    <row r="7" spans="1:9" x14ac:dyDescent="0.25">
      <c r="A7" s="3"/>
    </row>
    <row r="8" spans="1:9" ht="13.5" customHeight="1" x14ac:dyDescent="0.25">
      <c r="A8" s="31" t="s">
        <v>247</v>
      </c>
      <c r="B8" s="17">
        <f t="shared" ref="B8:H8" si="1">SUM(B9:B10)</f>
        <v>29975042</v>
      </c>
      <c r="C8" s="17">
        <f t="shared" si="1"/>
        <v>31247376</v>
      </c>
      <c r="D8" s="17">
        <f t="shared" si="1"/>
        <v>33675719</v>
      </c>
      <c r="E8" s="17">
        <f t="shared" si="1"/>
        <v>37960191</v>
      </c>
      <c r="F8" s="17">
        <f t="shared" si="1"/>
        <v>40870654</v>
      </c>
      <c r="G8" s="17">
        <f t="shared" si="1"/>
        <v>41804350</v>
      </c>
      <c r="H8" s="17">
        <f t="shared" si="1"/>
        <v>44421969</v>
      </c>
      <c r="I8" s="17">
        <f t="shared" ref="I8" si="2">SUM(I9:I10)</f>
        <v>46101340</v>
      </c>
    </row>
    <row r="9" spans="1:9" x14ac:dyDescent="0.25">
      <c r="A9" s="3" t="s">
        <v>248</v>
      </c>
      <c r="B9" s="17">
        <v>14992096</v>
      </c>
      <c r="C9" s="17">
        <v>15643247</v>
      </c>
      <c r="D9" s="17">
        <v>16851340</v>
      </c>
      <c r="E9" s="17">
        <v>19016085</v>
      </c>
      <c r="F9" s="17">
        <v>20485624</v>
      </c>
      <c r="G9" s="17">
        <v>20942362</v>
      </c>
      <c r="H9" s="17">
        <v>22221601</v>
      </c>
      <c r="I9" s="17">
        <v>23085429</v>
      </c>
    </row>
    <row r="10" spans="1:9" x14ac:dyDescent="0.25">
      <c r="A10" s="3" t="s">
        <v>249</v>
      </c>
      <c r="B10" s="17">
        <v>14982946</v>
      </c>
      <c r="C10" s="17">
        <v>15604129</v>
      </c>
      <c r="D10" s="17">
        <v>16824379</v>
      </c>
      <c r="E10" s="17">
        <v>18944106</v>
      </c>
      <c r="F10" s="17">
        <v>20385030</v>
      </c>
      <c r="G10" s="17">
        <v>20861988</v>
      </c>
      <c r="H10" s="17">
        <v>22200368</v>
      </c>
      <c r="I10" s="17">
        <v>23015911</v>
      </c>
    </row>
    <row r="11" spans="1:9" x14ac:dyDescent="0.25">
      <c r="A11" s="3"/>
    </row>
    <row r="12" spans="1:9" x14ac:dyDescent="0.25">
      <c r="A12" s="31" t="s">
        <v>250</v>
      </c>
      <c r="B12" s="17">
        <f t="shared" ref="B12:I12" si="3">SUM(B13:B14)</f>
        <v>3248069</v>
      </c>
      <c r="C12" s="17">
        <f t="shared" si="3"/>
        <v>3579365</v>
      </c>
      <c r="D12" s="17">
        <f t="shared" si="3"/>
        <v>3822548</v>
      </c>
      <c r="E12" s="17">
        <f t="shared" si="3"/>
        <v>4380346</v>
      </c>
      <c r="F12" s="17">
        <f t="shared" si="3"/>
        <v>4866461</v>
      </c>
      <c r="G12" s="17">
        <f t="shared" si="3"/>
        <v>5130269</v>
      </c>
      <c r="H12" s="17">
        <f t="shared" si="3"/>
        <v>5427551</v>
      </c>
      <c r="I12" s="17">
        <f t="shared" si="3"/>
        <v>5727899</v>
      </c>
    </row>
    <row r="13" spans="1:9" x14ac:dyDescent="0.25">
      <c r="A13" s="3" t="s">
        <v>248</v>
      </c>
      <c r="B13" s="17">
        <v>1633691</v>
      </c>
      <c r="C13" s="17">
        <v>1807178</v>
      </c>
      <c r="D13" s="17">
        <v>1930149</v>
      </c>
      <c r="E13" s="17">
        <v>2215696</v>
      </c>
      <c r="F13" s="17">
        <v>2455373</v>
      </c>
      <c r="G13" s="17">
        <v>2576675</v>
      </c>
      <c r="H13" s="17">
        <v>2733581</v>
      </c>
      <c r="I13" s="17">
        <v>2869935</v>
      </c>
    </row>
    <row r="14" spans="1:9" x14ac:dyDescent="0.25">
      <c r="A14" s="3" t="s">
        <v>249</v>
      </c>
      <c r="B14" s="17">
        <v>1614378</v>
      </c>
      <c r="C14" s="17">
        <v>1772187</v>
      </c>
      <c r="D14" s="17">
        <v>1892399</v>
      </c>
      <c r="E14" s="17">
        <v>2164650</v>
      </c>
      <c r="F14" s="17">
        <v>2411088</v>
      </c>
      <c r="G14" s="17">
        <v>2553594</v>
      </c>
      <c r="H14" s="17">
        <v>2693970</v>
      </c>
      <c r="I14" s="17">
        <v>2857964</v>
      </c>
    </row>
    <row r="15" spans="1:9" x14ac:dyDescent="0.25">
      <c r="A15" s="3"/>
    </row>
    <row r="16" spans="1:9" ht="15.6" x14ac:dyDescent="0.25">
      <c r="A16" s="31" t="s">
        <v>97</v>
      </c>
      <c r="B16" s="17">
        <f t="shared" ref="B16:I16" si="4">SUM(B17:B18)</f>
        <v>46300</v>
      </c>
      <c r="C16" s="17">
        <f t="shared" si="4"/>
        <v>48262</v>
      </c>
      <c r="D16" s="17">
        <f t="shared" si="4"/>
        <v>51758</v>
      </c>
      <c r="E16" s="17">
        <f t="shared" si="4"/>
        <v>55266</v>
      </c>
      <c r="F16" s="17">
        <f t="shared" si="4"/>
        <v>57326</v>
      </c>
      <c r="G16" s="17">
        <f t="shared" si="4"/>
        <v>59651</v>
      </c>
      <c r="H16" s="17">
        <f t="shared" si="4"/>
        <v>57644</v>
      </c>
      <c r="I16" s="17">
        <f t="shared" si="4"/>
        <v>57231</v>
      </c>
    </row>
    <row r="17" spans="1:10" x14ac:dyDescent="0.25">
      <c r="A17" s="3" t="s">
        <v>95</v>
      </c>
      <c r="B17" s="17">
        <v>24286</v>
      </c>
      <c r="C17" s="17">
        <v>25987</v>
      </c>
      <c r="D17" s="17">
        <v>27548</v>
      </c>
      <c r="E17" s="17">
        <v>29829</v>
      </c>
      <c r="F17" s="17">
        <v>30534</v>
      </c>
      <c r="G17" s="17">
        <v>32441</v>
      </c>
      <c r="H17" s="17">
        <v>31456</v>
      </c>
      <c r="I17" s="17">
        <v>30554</v>
      </c>
    </row>
    <row r="18" spans="1:10" x14ac:dyDescent="0.25">
      <c r="A18" s="3" t="s">
        <v>96</v>
      </c>
      <c r="B18" s="17">
        <v>22014</v>
      </c>
      <c r="C18" s="17">
        <v>22275</v>
      </c>
      <c r="D18" s="17">
        <v>24210</v>
      </c>
      <c r="E18" s="17">
        <v>25437</v>
      </c>
      <c r="F18" s="17">
        <v>26792</v>
      </c>
      <c r="G18" s="17">
        <v>27210</v>
      </c>
      <c r="H18" s="17">
        <v>26188</v>
      </c>
      <c r="I18" s="17">
        <v>26677</v>
      </c>
    </row>
    <row r="19" spans="1:10" x14ac:dyDescent="0.25">
      <c r="A19" s="3"/>
      <c r="B19" s="17"/>
      <c r="C19" s="17"/>
      <c r="D19" s="17"/>
      <c r="E19" s="17"/>
      <c r="F19" s="17"/>
      <c r="G19" s="17"/>
      <c r="H19" s="17"/>
      <c r="I19" s="17"/>
    </row>
    <row r="20" spans="1:10" ht="14.25" customHeight="1" x14ac:dyDescent="0.25">
      <c r="A20" s="31" t="s">
        <v>251</v>
      </c>
      <c r="B20" s="60">
        <f>SUM(B21:B28)</f>
        <v>237247</v>
      </c>
      <c r="C20" s="60">
        <f>SUM(C21:C28)</f>
        <v>244330</v>
      </c>
      <c r="D20" s="60">
        <f>SUM(D21:D28)</f>
        <v>275414</v>
      </c>
      <c r="E20" s="17">
        <v>277373</v>
      </c>
      <c r="F20" s="60">
        <f>SUM(F21:F28)</f>
        <v>309102</v>
      </c>
      <c r="G20" s="17">
        <v>366208.91168465931</v>
      </c>
      <c r="H20" s="60">
        <v>374674.46223577985</v>
      </c>
      <c r="I20" s="17">
        <v>396322.19095300732</v>
      </c>
    </row>
    <row r="21" spans="1:10" x14ac:dyDescent="0.25">
      <c r="A21" s="3" t="s">
        <v>98</v>
      </c>
      <c r="B21" s="17">
        <v>135634</v>
      </c>
      <c r="C21" s="17">
        <v>136123</v>
      </c>
      <c r="D21" s="17">
        <v>143552</v>
      </c>
      <c r="E21" s="17">
        <v>138002</v>
      </c>
      <c r="F21" s="17">
        <v>171296</v>
      </c>
      <c r="G21" s="17">
        <v>218617.06205207287</v>
      </c>
      <c r="H21" s="17">
        <v>217634.3685929421</v>
      </c>
      <c r="I21" s="17">
        <v>229640.88043182431</v>
      </c>
    </row>
    <row r="22" spans="1:10" x14ac:dyDescent="0.25">
      <c r="A22" s="3" t="s">
        <v>99</v>
      </c>
      <c r="B22" s="17">
        <v>14350</v>
      </c>
      <c r="C22" s="17">
        <v>13138</v>
      </c>
      <c r="D22" s="17">
        <v>17081</v>
      </c>
      <c r="E22" s="17">
        <v>17512</v>
      </c>
      <c r="F22" s="17">
        <v>16443</v>
      </c>
      <c r="G22" s="17">
        <v>16522.840878163839</v>
      </c>
      <c r="H22" s="17">
        <v>16731.759502857658</v>
      </c>
      <c r="I22" s="17">
        <v>16422.536060963444</v>
      </c>
    </row>
    <row r="23" spans="1:10" x14ac:dyDescent="0.25">
      <c r="A23" s="3" t="s">
        <v>100</v>
      </c>
      <c r="B23" s="17">
        <v>5186</v>
      </c>
      <c r="C23" s="17">
        <v>6579</v>
      </c>
      <c r="D23" s="17">
        <v>7067</v>
      </c>
      <c r="E23" s="17">
        <v>6502</v>
      </c>
      <c r="F23" s="17">
        <v>7019</v>
      </c>
      <c r="G23" s="17">
        <v>7133.1529529166291</v>
      </c>
      <c r="H23" s="17">
        <v>7033.0740270343822</v>
      </c>
      <c r="I23" s="17">
        <v>6610.2068402431287</v>
      </c>
    </row>
    <row r="24" spans="1:10" x14ac:dyDescent="0.25">
      <c r="A24" s="3" t="s">
        <v>101</v>
      </c>
      <c r="B24" s="17">
        <v>53928</v>
      </c>
      <c r="C24" s="17">
        <v>62084</v>
      </c>
      <c r="D24" s="17">
        <v>74601</v>
      </c>
      <c r="E24" s="17">
        <v>79772</v>
      </c>
      <c r="F24" s="17">
        <v>81590</v>
      </c>
      <c r="G24" s="17">
        <v>86845.851573981636</v>
      </c>
      <c r="H24" s="17">
        <v>78224.93249342285</v>
      </c>
      <c r="I24" s="17">
        <v>91871.360087997818</v>
      </c>
    </row>
    <row r="25" spans="1:10" x14ac:dyDescent="0.25">
      <c r="A25" s="3" t="s">
        <v>102</v>
      </c>
      <c r="B25" s="1">
        <v>93</v>
      </c>
      <c r="C25" s="1">
        <v>133</v>
      </c>
      <c r="D25" s="1">
        <v>579</v>
      </c>
      <c r="E25" s="1">
        <v>96</v>
      </c>
      <c r="F25" s="1">
        <v>58</v>
      </c>
      <c r="G25" s="1">
        <v>59</v>
      </c>
      <c r="H25" s="1">
        <v>285</v>
      </c>
      <c r="I25" s="17">
        <v>223.89821282772385</v>
      </c>
    </row>
    <row r="26" spans="1:10" x14ac:dyDescent="0.25">
      <c r="A26" s="3" t="s">
        <v>103</v>
      </c>
      <c r="B26" s="17">
        <v>28052</v>
      </c>
      <c r="C26" s="17">
        <v>26272</v>
      </c>
      <c r="D26" s="17">
        <v>32523</v>
      </c>
      <c r="E26" s="17">
        <v>32578</v>
      </c>
      <c r="F26" s="17">
        <v>32578</v>
      </c>
      <c r="G26" s="17">
        <v>36817.972112854943</v>
      </c>
      <c r="H26" s="17">
        <v>39517.809248843332</v>
      </c>
      <c r="I26" s="17">
        <v>38517.494205298004</v>
      </c>
    </row>
    <row r="27" spans="1:10" x14ac:dyDescent="0.25">
      <c r="A27" s="3" t="s">
        <v>104</v>
      </c>
      <c r="B27" s="1">
        <v>4</v>
      </c>
      <c r="C27" s="61">
        <v>1</v>
      </c>
      <c r="D27" s="61">
        <v>11</v>
      </c>
      <c r="E27" s="61">
        <v>1</v>
      </c>
      <c r="F27" s="61">
        <v>1</v>
      </c>
      <c r="G27" s="61">
        <v>187.64310986119929</v>
      </c>
      <c r="H27" s="61">
        <v>0.11566724122289757</v>
      </c>
      <c r="I27" s="17">
        <v>0</v>
      </c>
    </row>
    <row r="28" spans="1:10" x14ac:dyDescent="0.25">
      <c r="A28" s="3" t="s">
        <v>105</v>
      </c>
      <c r="B28" s="1">
        <v>0</v>
      </c>
      <c r="C28" s="61">
        <v>0</v>
      </c>
      <c r="D28" s="61">
        <v>0</v>
      </c>
      <c r="E28" s="17">
        <v>2910</v>
      </c>
      <c r="F28" s="61">
        <v>117</v>
      </c>
      <c r="G28" s="17">
        <v>25.483534428014153</v>
      </c>
      <c r="H28" s="17">
        <v>15247.418579334118</v>
      </c>
      <c r="I28" s="17">
        <v>13035.81511385285</v>
      </c>
    </row>
    <row r="29" spans="1:10" x14ac:dyDescent="0.25">
      <c r="A29" s="3"/>
    </row>
    <row r="30" spans="1:10" x14ac:dyDescent="0.25">
      <c r="A30" s="31" t="s">
        <v>106</v>
      </c>
      <c r="B30" s="17">
        <v>309597</v>
      </c>
      <c r="C30" s="17">
        <v>317186</v>
      </c>
      <c r="D30" s="17">
        <v>340478</v>
      </c>
      <c r="E30" s="17">
        <v>381408</v>
      </c>
      <c r="F30" s="17">
        <v>412170</v>
      </c>
      <c r="G30" s="17">
        <v>416124</v>
      </c>
      <c r="H30" s="17">
        <v>438391</v>
      </c>
      <c r="I30" s="17">
        <v>450487</v>
      </c>
    </row>
    <row r="31" spans="1:10" x14ac:dyDescent="0.25">
      <c r="A31" s="3"/>
      <c r="B31" s="3"/>
      <c r="C31" s="3"/>
      <c r="D31" s="3"/>
      <c r="E31" s="3"/>
      <c r="F31" s="25"/>
      <c r="G31" s="25"/>
      <c r="H31" s="25"/>
      <c r="I31" s="25"/>
    </row>
    <row r="32" spans="1:10" ht="14.25" customHeight="1" x14ac:dyDescent="0.25">
      <c r="A32" s="109" t="s">
        <v>107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4.25" customHeight="1" x14ac:dyDescent="0.25">
      <c r="A33" s="104" t="s">
        <v>108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4.25" customHeight="1" x14ac:dyDescent="0.25">
      <c r="A34" s="109" t="s">
        <v>109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x14ac:dyDescent="0.25">
      <c r="A35" s="25"/>
      <c r="B35" s="25"/>
      <c r="C35" s="25"/>
      <c r="D35" s="25"/>
      <c r="E35" s="25"/>
      <c r="F35" s="25"/>
      <c r="G35" s="25"/>
      <c r="H35" s="25"/>
      <c r="I35" s="25"/>
    </row>
    <row r="36" spans="1:10" x14ac:dyDescent="0.25">
      <c r="A36" s="104" t="s">
        <v>110</v>
      </c>
      <c r="B36" s="115"/>
      <c r="C36" s="115"/>
      <c r="D36" s="115"/>
      <c r="E36" s="115"/>
      <c r="F36" s="115"/>
      <c r="G36" s="115"/>
      <c r="H36" s="115"/>
      <c r="I36" s="115"/>
      <c r="J36" s="115"/>
    </row>
  </sheetData>
  <mergeCells count="6">
    <mergeCell ref="A36:J36"/>
    <mergeCell ref="A1:I1"/>
    <mergeCell ref="A2:I2"/>
    <mergeCell ref="A32:J32"/>
    <mergeCell ref="A33:J33"/>
    <mergeCell ref="A34:J34"/>
  </mergeCells>
  <printOptions horizontalCentered="1"/>
  <pageMargins left="0.5" right="0.5" top="0.5" bottom="0.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49"/>
  <sheetViews>
    <sheetView showGridLines="0" workbookViewId="0">
      <selection sqref="A1:G1"/>
    </sheetView>
  </sheetViews>
  <sheetFormatPr defaultColWidth="9.28515625" defaultRowHeight="13.2" x14ac:dyDescent="0.25"/>
  <cols>
    <col min="1" max="1" width="9.28515625" style="1"/>
    <col min="2" max="2" width="12.28515625" style="1" customWidth="1"/>
    <col min="3" max="3" width="23.28515625" style="1" customWidth="1"/>
    <col min="4" max="4" width="2.85546875" style="1" customWidth="1"/>
    <col min="5" max="5" width="23.28515625" style="1" customWidth="1"/>
    <col min="6" max="6" width="2.85546875" style="1" customWidth="1"/>
    <col min="7" max="16384" width="9.28515625" style="1"/>
  </cols>
  <sheetData>
    <row r="1" spans="1:7" x14ac:dyDescent="0.25">
      <c r="A1" s="105" t="s">
        <v>111</v>
      </c>
      <c r="B1" s="105"/>
      <c r="C1" s="105"/>
      <c r="D1" s="105"/>
      <c r="E1" s="105"/>
      <c r="F1" s="105"/>
      <c r="G1" s="105"/>
    </row>
    <row r="2" spans="1:7" x14ac:dyDescent="0.25">
      <c r="A2" s="106" t="s">
        <v>112</v>
      </c>
      <c r="B2" s="106"/>
      <c r="C2" s="106"/>
      <c r="D2" s="106"/>
      <c r="E2" s="106"/>
      <c r="F2" s="106"/>
      <c r="G2" s="106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27.15" customHeight="1" x14ac:dyDescent="0.25">
      <c r="B4" s="62" t="s">
        <v>113</v>
      </c>
      <c r="C4" s="63" t="s">
        <v>114</v>
      </c>
      <c r="D4" s="63"/>
      <c r="E4" s="63" t="s">
        <v>115</v>
      </c>
    </row>
    <row r="5" spans="1:7" x14ac:dyDescent="0.25">
      <c r="C5" s="19"/>
      <c r="D5" s="19"/>
      <c r="E5" s="19"/>
    </row>
    <row r="6" spans="1:7" ht="12.75" customHeight="1" x14ac:dyDescent="0.25">
      <c r="B6" s="58">
        <v>1986</v>
      </c>
      <c r="C6" s="17">
        <v>8499</v>
      </c>
      <c r="D6" s="17"/>
      <c r="E6" s="17">
        <v>4141</v>
      </c>
    </row>
    <row r="7" spans="1:7" ht="12.75" customHeight="1" x14ac:dyDescent="0.25">
      <c r="B7" s="58">
        <v>1987</v>
      </c>
      <c r="C7" s="17">
        <v>10070</v>
      </c>
      <c r="D7" s="17"/>
      <c r="E7" s="17">
        <v>4492</v>
      </c>
    </row>
    <row r="8" spans="1:7" ht="12.75" customHeight="1" x14ac:dyDescent="0.25">
      <c r="B8" s="58">
        <v>1988</v>
      </c>
      <c r="C8" s="17">
        <v>12643</v>
      </c>
      <c r="D8" s="17"/>
      <c r="E8" s="17">
        <v>4745</v>
      </c>
    </row>
    <row r="9" spans="1:7" ht="12.75" customHeight="1" x14ac:dyDescent="0.25">
      <c r="B9" s="58">
        <v>1989</v>
      </c>
      <c r="C9" s="17">
        <v>12301</v>
      </c>
      <c r="D9" s="17"/>
      <c r="E9" s="17">
        <v>4955</v>
      </c>
    </row>
    <row r="10" spans="1:7" ht="12.75" customHeight="1" x14ac:dyDescent="0.25">
      <c r="B10" s="58">
        <v>1990</v>
      </c>
      <c r="C10" s="17">
        <v>12841</v>
      </c>
      <c r="D10" s="17"/>
      <c r="E10" s="17">
        <v>4989</v>
      </c>
    </row>
    <row r="11" spans="1:7" ht="12.75" customHeight="1" x14ac:dyDescent="0.25">
      <c r="B11" s="58">
        <v>1991</v>
      </c>
      <c r="C11" s="17">
        <v>12841</v>
      </c>
      <c r="D11" s="17"/>
      <c r="E11" s="17">
        <v>4729</v>
      </c>
    </row>
    <row r="12" spans="1:7" ht="12.75" customHeight="1" x14ac:dyDescent="0.25">
      <c r="B12" s="58">
        <v>1992</v>
      </c>
      <c r="C12" s="17">
        <v>13471</v>
      </c>
      <c r="D12" s="17"/>
      <c r="E12" s="17">
        <v>4890</v>
      </c>
    </row>
    <row r="13" spans="1:7" ht="12.75" customHeight="1" x14ac:dyDescent="0.25">
      <c r="B13" s="58">
        <v>1993</v>
      </c>
      <c r="C13" s="17">
        <v>12009</v>
      </c>
      <c r="D13" s="17"/>
      <c r="E13" s="17">
        <v>4768</v>
      </c>
    </row>
    <row r="14" spans="1:7" ht="12.75" customHeight="1" x14ac:dyDescent="0.25">
      <c r="B14" s="58">
        <v>1994</v>
      </c>
      <c r="C14" s="17">
        <v>12101</v>
      </c>
      <c r="D14" s="17"/>
      <c r="E14" s="17">
        <v>4570</v>
      </c>
    </row>
    <row r="15" spans="1:7" ht="12.75" customHeight="1" x14ac:dyDescent="0.25">
      <c r="B15" s="58">
        <v>1995</v>
      </c>
      <c r="C15" s="17">
        <v>10999</v>
      </c>
      <c r="D15" s="17"/>
      <c r="E15" s="17">
        <v>4619</v>
      </c>
    </row>
    <row r="16" spans="1:7" ht="12.75" customHeight="1" x14ac:dyDescent="0.25">
      <c r="B16" s="58">
        <v>1996</v>
      </c>
      <c r="C16" s="17">
        <v>11100</v>
      </c>
      <c r="D16" s="17"/>
      <c r="E16" s="17">
        <v>4860</v>
      </c>
    </row>
    <row r="17" spans="2:7" ht="12.75" customHeight="1" x14ac:dyDescent="0.25">
      <c r="B17" s="58">
        <v>1997</v>
      </c>
      <c r="C17" s="17">
        <v>9741</v>
      </c>
      <c r="D17" s="17"/>
      <c r="E17" s="17">
        <v>4807</v>
      </c>
    </row>
    <row r="18" spans="2:7" ht="12.75" customHeight="1" x14ac:dyDescent="0.25">
      <c r="B18" s="58">
        <v>1998</v>
      </c>
      <c r="C18" s="17">
        <v>10031</v>
      </c>
      <c r="D18" s="17"/>
      <c r="E18" s="17">
        <v>5664</v>
      </c>
    </row>
    <row r="19" spans="2:7" ht="12.75" customHeight="1" x14ac:dyDescent="0.25">
      <c r="B19" s="58">
        <v>1999</v>
      </c>
      <c r="C19" s="17">
        <v>9734</v>
      </c>
      <c r="D19" s="17"/>
      <c r="E19" s="17">
        <v>4450</v>
      </c>
    </row>
    <row r="20" spans="2:7" ht="12.75" customHeight="1" x14ac:dyDescent="0.25">
      <c r="B20" s="58">
        <v>2000</v>
      </c>
      <c r="C20" s="17">
        <v>9209</v>
      </c>
      <c r="D20" s="17"/>
      <c r="E20" s="17">
        <v>4765</v>
      </c>
    </row>
    <row r="21" spans="2:7" ht="12.75" customHeight="1" x14ac:dyDescent="0.25">
      <c r="B21" s="58">
        <v>2001</v>
      </c>
      <c r="C21" s="17">
        <v>8795</v>
      </c>
      <c r="D21" s="17"/>
      <c r="E21" s="17">
        <v>4748</v>
      </c>
    </row>
    <row r="22" spans="2:7" ht="12.75" customHeight="1" x14ac:dyDescent="0.25">
      <c r="B22" s="58">
        <v>2002</v>
      </c>
      <c r="C22" s="17">
        <v>8395</v>
      </c>
      <c r="D22" s="17"/>
      <c r="E22" s="17">
        <v>4029</v>
      </c>
    </row>
    <row r="23" spans="2:7" ht="12.75" customHeight="1" x14ac:dyDescent="0.25">
      <c r="B23" s="58">
        <v>2003</v>
      </c>
      <c r="C23" s="17">
        <v>12324</v>
      </c>
      <c r="D23" s="17"/>
      <c r="E23" s="17">
        <v>6351</v>
      </c>
    </row>
    <row r="24" spans="2:7" ht="12.75" customHeight="1" x14ac:dyDescent="0.25">
      <c r="B24" s="58">
        <v>2004</v>
      </c>
      <c r="C24" s="17">
        <v>11262</v>
      </c>
      <c r="D24" s="17"/>
      <c r="E24" s="17">
        <v>7096</v>
      </c>
    </row>
    <row r="25" spans="2:7" ht="12.75" customHeight="1" x14ac:dyDescent="0.25">
      <c r="B25" s="58">
        <v>2005</v>
      </c>
      <c r="C25" s="17">
        <v>20391</v>
      </c>
      <c r="D25" s="17"/>
      <c r="E25" s="64">
        <v>7648</v>
      </c>
    </row>
    <row r="26" spans="2:7" ht="12.75" customHeight="1" x14ac:dyDescent="0.25">
      <c r="B26" s="58">
        <v>2006</v>
      </c>
      <c r="C26" s="12">
        <v>20056</v>
      </c>
      <c r="D26" s="65">
        <v>1</v>
      </c>
      <c r="E26" s="64">
        <v>5877</v>
      </c>
    </row>
    <row r="27" spans="2:7" ht="12.75" customHeight="1" x14ac:dyDescent="0.25">
      <c r="B27" s="58">
        <v>2007</v>
      </c>
      <c r="C27" s="12">
        <v>19798</v>
      </c>
      <c r="D27" s="12"/>
      <c r="E27" s="64">
        <v>5876</v>
      </c>
      <c r="G27" s="64"/>
    </row>
    <row r="28" spans="2:7" ht="12.75" customHeight="1" x14ac:dyDescent="0.25">
      <c r="B28" s="58">
        <v>2008</v>
      </c>
      <c r="C28" s="12">
        <v>20440</v>
      </c>
      <c r="D28" s="12"/>
      <c r="E28" s="64">
        <v>6151</v>
      </c>
      <c r="G28" s="64"/>
    </row>
    <row r="29" spans="2:7" ht="12.75" customHeight="1" x14ac:dyDescent="0.25">
      <c r="B29" s="58">
        <v>2009</v>
      </c>
      <c r="C29" s="12">
        <v>19671</v>
      </c>
      <c r="D29" s="12"/>
      <c r="E29" s="64">
        <v>5639</v>
      </c>
      <c r="G29" s="64"/>
    </row>
    <row r="30" spans="2:7" ht="12.75" customHeight="1" x14ac:dyDescent="0.25">
      <c r="B30" s="2">
        <v>2010</v>
      </c>
      <c r="C30" s="12">
        <v>20523</v>
      </c>
      <c r="D30" s="12"/>
      <c r="E30" s="66">
        <v>6605</v>
      </c>
      <c r="F30" s="67"/>
      <c r="G30" s="64"/>
    </row>
    <row r="31" spans="2:7" ht="12.75" customHeight="1" x14ac:dyDescent="0.25">
      <c r="B31" s="2">
        <v>2011</v>
      </c>
      <c r="C31" s="12">
        <v>20028</v>
      </c>
      <c r="D31" s="12"/>
      <c r="E31" s="66">
        <v>6441</v>
      </c>
      <c r="G31" s="64"/>
    </row>
    <row r="32" spans="2:7" ht="12.75" customHeight="1" x14ac:dyDescent="0.25">
      <c r="B32" s="2">
        <v>2012</v>
      </c>
      <c r="C32" s="12">
        <v>19448</v>
      </c>
      <c r="D32" s="12"/>
      <c r="E32" s="66">
        <v>6188</v>
      </c>
      <c r="F32" s="68"/>
      <c r="G32" s="64"/>
    </row>
    <row r="33" spans="2:7" ht="12.75" customHeight="1" x14ac:dyDescent="0.25">
      <c r="B33" s="2">
        <v>2013</v>
      </c>
      <c r="C33" s="12">
        <v>18753</v>
      </c>
      <c r="D33" s="12"/>
      <c r="E33" s="66">
        <v>6585</v>
      </c>
      <c r="F33" s="68"/>
      <c r="G33" s="64"/>
    </row>
    <row r="34" spans="2:7" ht="12.75" customHeight="1" x14ac:dyDescent="0.25">
      <c r="B34" s="2">
        <v>2014</v>
      </c>
      <c r="C34" s="12">
        <v>18665</v>
      </c>
      <c r="D34" s="12"/>
      <c r="E34" s="66">
        <v>6494</v>
      </c>
      <c r="F34" s="68"/>
      <c r="G34" s="64"/>
    </row>
    <row r="35" spans="2:7" ht="12.75" customHeight="1" x14ac:dyDescent="0.25">
      <c r="B35" s="2">
        <v>2015</v>
      </c>
      <c r="C35" s="12">
        <v>18888</v>
      </c>
      <c r="D35" s="12"/>
      <c r="E35" s="66">
        <v>6518</v>
      </c>
      <c r="F35" s="68"/>
      <c r="G35" s="64"/>
    </row>
    <row r="36" spans="2:7" ht="12.75" customHeight="1" x14ac:dyDescent="0.25">
      <c r="B36" s="2">
        <v>2016</v>
      </c>
      <c r="C36" s="12">
        <v>19097</v>
      </c>
      <c r="D36" s="12"/>
      <c r="E36" s="66">
        <v>6561</v>
      </c>
      <c r="F36" s="68"/>
      <c r="G36" s="64"/>
    </row>
    <row r="37" spans="2:7" ht="12.75" customHeight="1" x14ac:dyDescent="0.25">
      <c r="B37" s="2">
        <v>2017</v>
      </c>
      <c r="C37" s="12">
        <v>20080</v>
      </c>
      <c r="D37" s="12"/>
      <c r="E37" s="66">
        <v>6653</v>
      </c>
      <c r="F37" s="68"/>
      <c r="G37" s="64"/>
    </row>
    <row r="38" spans="2:7" ht="12.75" customHeight="1" x14ac:dyDescent="0.25">
      <c r="B38" s="2">
        <v>2018</v>
      </c>
      <c r="C38" s="12">
        <v>21089</v>
      </c>
      <c r="D38" s="12"/>
      <c r="E38" s="66">
        <v>6570</v>
      </c>
      <c r="F38" s="68"/>
      <c r="G38" s="64"/>
    </row>
    <row r="40" spans="2:7" ht="14.25" customHeight="1" x14ac:dyDescent="0.25">
      <c r="B40" s="104" t="s">
        <v>116</v>
      </c>
      <c r="C40" s="104"/>
      <c r="D40" s="104"/>
      <c r="E40" s="104"/>
      <c r="F40" s="104"/>
    </row>
    <row r="41" spans="2:7" ht="12.75" customHeight="1" x14ac:dyDescent="0.25">
      <c r="B41" s="104" t="s">
        <v>117</v>
      </c>
      <c r="C41" s="104"/>
      <c r="D41" s="104"/>
      <c r="E41" s="104"/>
      <c r="F41" s="115"/>
    </row>
    <row r="42" spans="2:7" ht="12.75" customHeight="1" x14ac:dyDescent="0.25">
      <c r="B42" s="104" t="s">
        <v>118</v>
      </c>
      <c r="C42" s="115"/>
      <c r="D42" s="115"/>
      <c r="E42" s="115"/>
      <c r="F42" s="115"/>
    </row>
    <row r="43" spans="2:7" ht="12.75" customHeight="1" x14ac:dyDescent="0.25">
      <c r="B43" s="2" t="s">
        <v>119</v>
      </c>
      <c r="C43" s="2"/>
      <c r="D43" s="2"/>
      <c r="E43" s="2"/>
    </row>
    <row r="44" spans="2:7" ht="12.75" customHeight="1" x14ac:dyDescent="0.25">
      <c r="B44" s="2"/>
      <c r="C44" s="2"/>
      <c r="D44" s="2"/>
      <c r="E44" s="2"/>
    </row>
    <row r="45" spans="2:7" ht="12.75" customHeight="1" x14ac:dyDescent="0.25">
      <c r="B45" s="104" t="s">
        <v>120</v>
      </c>
      <c r="C45" s="112"/>
      <c r="D45" s="112"/>
      <c r="E45" s="112"/>
      <c r="F45" s="115"/>
    </row>
    <row r="46" spans="2:7" ht="12.75" customHeight="1" x14ac:dyDescent="0.25">
      <c r="B46" s="112" t="s">
        <v>121</v>
      </c>
      <c r="C46" s="112"/>
      <c r="D46" s="112"/>
      <c r="E46" s="112"/>
      <c r="F46" s="115"/>
    </row>
    <row r="47" spans="2:7" ht="12.75" customHeight="1" x14ac:dyDescent="0.25">
      <c r="B47" s="112" t="s">
        <v>122</v>
      </c>
      <c r="C47" s="112"/>
      <c r="D47" s="112"/>
      <c r="E47" s="112"/>
      <c r="F47" s="115"/>
    </row>
    <row r="49" spans="2:5" x14ac:dyDescent="0.25">
      <c r="B49" s="104" t="s">
        <v>123</v>
      </c>
      <c r="C49" s="112"/>
      <c r="D49" s="112"/>
      <c r="E49" s="112"/>
    </row>
  </sheetData>
  <mergeCells count="9">
    <mergeCell ref="B46:F46"/>
    <mergeCell ref="B47:F47"/>
    <mergeCell ref="B49:E49"/>
    <mergeCell ref="A1:G1"/>
    <mergeCell ref="A2:G2"/>
    <mergeCell ref="B40:F40"/>
    <mergeCell ref="B41:F41"/>
    <mergeCell ref="B42:F42"/>
    <mergeCell ref="B45:F45"/>
  </mergeCells>
  <printOptions horizontalCentered="1"/>
  <pageMargins left="0.5" right="0.5" top="0.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43"/>
  <sheetViews>
    <sheetView showGridLines="0" zoomScaleNormal="100" workbookViewId="0">
      <selection sqref="A1:K1"/>
    </sheetView>
  </sheetViews>
  <sheetFormatPr defaultColWidth="9.28515625" defaultRowHeight="13.2" x14ac:dyDescent="0.25"/>
  <cols>
    <col min="1" max="1" width="30.28515625" style="1" customWidth="1"/>
    <col min="2" max="11" width="12.42578125" style="1" customWidth="1"/>
    <col min="12" max="12" width="2.85546875" style="1" customWidth="1"/>
    <col min="13" max="16384" width="9.28515625" style="1"/>
  </cols>
  <sheetData>
    <row r="1" spans="1:11" ht="12.75" customHeight="1" x14ac:dyDescent="0.25">
      <c r="A1" s="105" t="s">
        <v>124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2.75" customHeight="1" x14ac:dyDescent="0.25">
      <c r="A2" s="106" t="s">
        <v>125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 customHeight="1" x14ac:dyDescent="0.25">
      <c r="A3" s="2"/>
      <c r="B3" s="3"/>
      <c r="C3" s="3"/>
      <c r="D3" s="3"/>
      <c r="E3" s="3"/>
      <c r="F3" s="3"/>
      <c r="G3" s="3"/>
      <c r="H3" s="3"/>
    </row>
    <row r="4" spans="1:11" ht="12.75" customHeight="1" x14ac:dyDescent="0.25">
      <c r="A4" s="117" t="s">
        <v>126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2.75" customHeight="1" x14ac:dyDescent="0.25">
      <c r="A5" s="16"/>
      <c r="B5" s="3"/>
      <c r="C5" s="3"/>
      <c r="D5" s="3"/>
      <c r="E5" s="3"/>
      <c r="F5" s="3"/>
      <c r="G5" s="3"/>
      <c r="H5" s="3"/>
    </row>
    <row r="6" spans="1:11" ht="12.75" customHeight="1" x14ac:dyDescent="0.25">
      <c r="A6" s="6" t="s">
        <v>34</v>
      </c>
      <c r="B6" s="8">
        <v>2008</v>
      </c>
      <c r="C6" s="8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</row>
    <row r="7" spans="1:11" ht="12.75" customHeight="1" x14ac:dyDescent="0.25">
      <c r="A7" s="4"/>
      <c r="B7" s="25"/>
      <c r="C7" s="25"/>
      <c r="F7" s="25"/>
    </row>
    <row r="8" spans="1:11" ht="12.75" customHeight="1" x14ac:dyDescent="0.25">
      <c r="A8" s="31" t="s">
        <v>127</v>
      </c>
      <c r="B8" s="25"/>
      <c r="C8" s="25"/>
      <c r="F8" s="25"/>
    </row>
    <row r="9" spans="1:11" ht="12.75" customHeight="1" x14ac:dyDescent="0.25">
      <c r="A9" s="3" t="s">
        <v>128</v>
      </c>
      <c r="B9" s="53">
        <v>1086480.2860000001</v>
      </c>
      <c r="C9" s="53">
        <v>1166770.051</v>
      </c>
      <c r="D9" s="53">
        <v>1251715</v>
      </c>
      <c r="E9" s="53">
        <v>1312428</v>
      </c>
      <c r="F9" s="17">
        <v>1373750</v>
      </c>
      <c r="G9" s="21">
        <v>1473975</v>
      </c>
      <c r="H9" s="55">
        <v>1584164</v>
      </c>
      <c r="I9" s="55">
        <f>1681499+30711</f>
        <v>1712210</v>
      </c>
      <c r="J9" s="21">
        <f>1836713+33548</f>
        <v>1870261</v>
      </c>
      <c r="K9" s="21">
        <f>2290109+171695</f>
        <v>2461804</v>
      </c>
    </row>
    <row r="10" spans="1:11" ht="12.75" customHeight="1" x14ac:dyDescent="0.25">
      <c r="A10" s="3" t="s">
        <v>129</v>
      </c>
      <c r="B10" s="53">
        <v>277880</v>
      </c>
      <c r="C10" s="53">
        <v>294072</v>
      </c>
      <c r="D10" s="53">
        <v>299366</v>
      </c>
      <c r="E10" s="53">
        <v>350376</v>
      </c>
      <c r="F10" s="53">
        <v>341650</v>
      </c>
      <c r="G10" s="53">
        <v>366370</v>
      </c>
      <c r="H10" s="53">
        <v>455817</v>
      </c>
      <c r="I10" s="55">
        <v>469185</v>
      </c>
      <c r="J10" s="21">
        <v>458378</v>
      </c>
      <c r="K10" s="21">
        <v>521611</v>
      </c>
    </row>
    <row r="11" spans="1:11" ht="12.75" customHeight="1" x14ac:dyDescent="0.25">
      <c r="A11" s="3" t="s">
        <v>130</v>
      </c>
      <c r="B11" s="53">
        <v>185639.15299999999</v>
      </c>
      <c r="C11" s="53">
        <v>202833.182</v>
      </c>
      <c r="D11" s="53">
        <v>223088</v>
      </c>
      <c r="E11" s="53">
        <v>240770</v>
      </c>
      <c r="F11" s="17">
        <v>260687</v>
      </c>
      <c r="G11" s="21">
        <v>270664</v>
      </c>
      <c r="H11" s="21">
        <v>283856</v>
      </c>
      <c r="I11" s="21">
        <v>292893</v>
      </c>
      <c r="J11" s="21">
        <v>311109</v>
      </c>
      <c r="K11" s="21">
        <v>320114</v>
      </c>
    </row>
    <row r="12" spans="1:11" ht="12.75" customHeight="1" x14ac:dyDescent="0.25">
      <c r="A12" s="3" t="s">
        <v>131</v>
      </c>
      <c r="B12" s="53">
        <v>18357.376</v>
      </c>
      <c r="C12" s="53">
        <v>22209.338</v>
      </c>
      <c r="D12" s="53">
        <v>21108</v>
      </c>
      <c r="E12" s="53">
        <v>22833</v>
      </c>
      <c r="F12" s="17">
        <v>23541</v>
      </c>
      <c r="G12" s="21">
        <v>25315</v>
      </c>
      <c r="H12" s="21">
        <v>26019</v>
      </c>
      <c r="I12" s="21">
        <v>20718</v>
      </c>
      <c r="J12" s="21">
        <v>20172</v>
      </c>
      <c r="K12" s="21">
        <v>19925</v>
      </c>
    </row>
    <row r="13" spans="1:11" ht="14.25" customHeight="1" x14ac:dyDescent="0.25">
      <c r="A13" s="3" t="s">
        <v>132</v>
      </c>
      <c r="B13" s="53">
        <v>73883.198000000004</v>
      </c>
      <c r="C13" s="53">
        <v>69029.070999999996</v>
      </c>
      <c r="D13" s="53">
        <v>55170</v>
      </c>
      <c r="E13" s="53">
        <v>86773</v>
      </c>
      <c r="F13" s="17">
        <v>57422</v>
      </c>
      <c r="G13" s="21">
        <v>70391</v>
      </c>
      <c r="H13" s="21">
        <v>145942</v>
      </c>
      <c r="I13" s="21">
        <v>155574</v>
      </c>
      <c r="J13" s="21">
        <v>127097</v>
      </c>
      <c r="K13" s="21">
        <v>181572</v>
      </c>
    </row>
    <row r="14" spans="1:11" ht="14.25" customHeight="1" x14ac:dyDescent="0.25">
      <c r="A14" s="3" t="s">
        <v>133</v>
      </c>
      <c r="B14" s="53">
        <v>68620.776889999994</v>
      </c>
      <c r="C14" s="53">
        <v>67289.938219999996</v>
      </c>
      <c r="D14" s="53">
        <v>65788</v>
      </c>
      <c r="E14" s="53">
        <v>65893</v>
      </c>
      <c r="F14" s="17">
        <v>65844</v>
      </c>
      <c r="G14" s="21">
        <v>69096</v>
      </c>
      <c r="H14" s="55">
        <v>74166</v>
      </c>
      <c r="I14" s="55">
        <v>79564</v>
      </c>
      <c r="J14" s="21">
        <v>85515</v>
      </c>
      <c r="K14" s="21">
        <v>280382</v>
      </c>
    </row>
    <row r="15" spans="1:11" ht="12.75" customHeight="1" x14ac:dyDescent="0.25">
      <c r="A15" s="3" t="s">
        <v>134</v>
      </c>
      <c r="B15" s="53">
        <v>4271.0370000000003</v>
      </c>
      <c r="C15" s="53">
        <v>2633.0360000000001</v>
      </c>
      <c r="D15" s="53">
        <v>2453</v>
      </c>
      <c r="E15" s="53">
        <v>2838</v>
      </c>
      <c r="F15" s="17">
        <v>3040</v>
      </c>
      <c r="G15" s="21">
        <v>3168</v>
      </c>
      <c r="H15" s="55">
        <v>3913</v>
      </c>
      <c r="I15" s="55">
        <v>2776</v>
      </c>
      <c r="J15" s="21">
        <v>3682</v>
      </c>
      <c r="K15" s="21">
        <v>5303</v>
      </c>
    </row>
    <row r="16" spans="1:11" ht="12.75" customHeight="1" x14ac:dyDescent="0.25">
      <c r="A16" s="3" t="s">
        <v>135</v>
      </c>
      <c r="B16" s="53"/>
      <c r="C16" s="53"/>
      <c r="D16" s="17"/>
      <c r="E16" s="17"/>
      <c r="F16" s="53"/>
      <c r="G16" s="17"/>
      <c r="H16" s="21"/>
      <c r="I16" s="21"/>
      <c r="J16" s="21"/>
      <c r="K16" s="21"/>
    </row>
    <row r="17" spans="1:11" ht="12.75" customHeight="1" x14ac:dyDescent="0.25">
      <c r="A17" s="3" t="s">
        <v>136</v>
      </c>
      <c r="B17" s="53">
        <v>103331.429</v>
      </c>
      <c r="C17" s="53">
        <v>137376.432</v>
      </c>
      <c r="D17" s="53">
        <v>139691</v>
      </c>
      <c r="E17" s="53">
        <v>103238</v>
      </c>
      <c r="F17" s="17">
        <v>102421</v>
      </c>
      <c r="G17" s="21">
        <v>79190</v>
      </c>
      <c r="H17" s="55">
        <v>81611</v>
      </c>
      <c r="I17" s="55">
        <v>81778</v>
      </c>
      <c r="J17" s="21">
        <v>113614</v>
      </c>
      <c r="K17" s="21">
        <v>71937</v>
      </c>
    </row>
    <row r="18" spans="1:11" ht="12.75" customHeight="1" x14ac:dyDescent="0.25">
      <c r="A18" s="3" t="s">
        <v>137</v>
      </c>
      <c r="B18" s="53">
        <v>14864.018</v>
      </c>
      <c r="C18" s="53">
        <v>15462.582</v>
      </c>
      <c r="D18" s="53">
        <v>14577</v>
      </c>
      <c r="E18" s="53">
        <v>18119</v>
      </c>
      <c r="F18" s="17">
        <f>2193+2098+5861+1862</f>
        <v>12014</v>
      </c>
      <c r="G18" s="21">
        <f>2323+748+5924+6422</f>
        <v>15417</v>
      </c>
      <c r="H18" s="55">
        <f>1134+2945+7651+5868</f>
        <v>17598</v>
      </c>
      <c r="I18" s="55">
        <f>1949+3924+5313+6270</f>
        <v>17456</v>
      </c>
      <c r="J18" s="21">
        <v>24395</v>
      </c>
      <c r="K18" s="21">
        <v>27117</v>
      </c>
    </row>
    <row r="19" spans="1:11" ht="12.75" customHeight="1" x14ac:dyDescent="0.25">
      <c r="A19" s="3" t="s">
        <v>138</v>
      </c>
      <c r="B19" s="53" t="s">
        <v>139</v>
      </c>
      <c r="C19" s="53" t="s">
        <v>139</v>
      </c>
      <c r="D19" s="53" t="s">
        <v>139</v>
      </c>
      <c r="E19" s="53" t="s">
        <v>139</v>
      </c>
      <c r="F19" s="17">
        <v>3000</v>
      </c>
      <c r="G19" s="21">
        <v>12500</v>
      </c>
      <c r="H19" s="55">
        <v>13000</v>
      </c>
      <c r="I19" s="55">
        <v>6469</v>
      </c>
      <c r="J19" s="21">
        <v>314</v>
      </c>
      <c r="K19" s="21">
        <v>233</v>
      </c>
    </row>
    <row r="20" spans="1:11" ht="12.75" customHeight="1" x14ac:dyDescent="0.25">
      <c r="A20" s="3" t="s">
        <v>8</v>
      </c>
      <c r="B20" s="21">
        <v>1555447.2738900001</v>
      </c>
      <c r="C20" s="21">
        <v>1683603.6302199999</v>
      </c>
      <c r="D20" s="21">
        <v>1773590</v>
      </c>
      <c r="E20" s="21">
        <v>1852892</v>
      </c>
      <c r="F20" s="21">
        <v>1901719</v>
      </c>
      <c r="G20" s="21">
        <v>2019716</v>
      </c>
      <c r="H20" s="21">
        <v>2230269</v>
      </c>
      <c r="I20" s="21">
        <v>2369438</v>
      </c>
      <c r="J20" s="21">
        <f>J9+J10+J14+J15+J17+J18+J19</f>
        <v>2556159</v>
      </c>
      <c r="K20" s="21">
        <f>K9+K10+K14+K15+K17+K18+K19</f>
        <v>3368387</v>
      </c>
    </row>
    <row r="21" spans="1:11" ht="12.75" customHeight="1" x14ac:dyDescent="0.25">
      <c r="A21" s="69"/>
      <c r="B21" s="70"/>
      <c r="C21" s="70"/>
      <c r="D21" s="70"/>
      <c r="E21" s="70"/>
      <c r="F21" s="70"/>
      <c r="G21" s="70"/>
      <c r="H21" s="21"/>
      <c r="I21" s="21"/>
      <c r="J21" s="25"/>
      <c r="K21" s="55"/>
    </row>
    <row r="22" spans="1:11" ht="12.75" customHeight="1" x14ac:dyDescent="0.25">
      <c r="A22" s="31" t="s">
        <v>140</v>
      </c>
      <c r="B22" s="21"/>
      <c r="C22" s="21"/>
      <c r="D22" s="17"/>
      <c r="E22" s="17"/>
      <c r="F22" s="21"/>
      <c r="G22" s="17"/>
      <c r="H22" s="21"/>
      <c r="I22" s="21"/>
      <c r="J22" s="25"/>
      <c r="K22" s="55"/>
    </row>
    <row r="23" spans="1:11" ht="12.75" customHeight="1" x14ac:dyDescent="0.25">
      <c r="A23" s="3" t="s">
        <v>141</v>
      </c>
      <c r="B23" s="12">
        <v>1092829</v>
      </c>
      <c r="C23" s="12">
        <v>1110303</v>
      </c>
      <c r="D23" s="12">
        <v>1160424</v>
      </c>
      <c r="E23" s="12">
        <v>1184022</v>
      </c>
      <c r="F23" s="17">
        <v>1221408</v>
      </c>
      <c r="G23" s="21">
        <v>1244503</v>
      </c>
      <c r="H23" s="55">
        <v>1292314</v>
      </c>
      <c r="I23" s="55">
        <v>1310931</v>
      </c>
      <c r="J23" s="21">
        <v>1401325</v>
      </c>
      <c r="K23" s="21">
        <v>1518604</v>
      </c>
    </row>
    <row r="24" spans="1:11" ht="14.25" customHeight="1" x14ac:dyDescent="0.25">
      <c r="A24" s="3" t="s">
        <v>80</v>
      </c>
      <c r="B24" s="12">
        <v>57651</v>
      </c>
      <c r="C24" s="12">
        <v>71926</v>
      </c>
      <c r="D24" s="12">
        <v>50917</v>
      </c>
      <c r="E24" s="12">
        <v>42545</v>
      </c>
      <c r="F24" s="17">
        <v>93204</v>
      </c>
      <c r="G24" s="21">
        <v>109025</v>
      </c>
      <c r="H24" s="55">
        <v>56530</v>
      </c>
      <c r="I24" s="55">
        <v>60147</v>
      </c>
      <c r="J24" s="21">
        <v>39884</v>
      </c>
      <c r="K24" s="21">
        <v>309052</v>
      </c>
    </row>
    <row r="25" spans="1:11" ht="12.75" customHeight="1" x14ac:dyDescent="0.25">
      <c r="A25" s="3" t="s">
        <v>142</v>
      </c>
      <c r="B25" s="12">
        <v>103759</v>
      </c>
      <c r="C25" s="12">
        <v>124674</v>
      </c>
      <c r="D25" s="12">
        <v>109495</v>
      </c>
      <c r="E25" s="12">
        <v>114885</v>
      </c>
      <c r="F25" s="17">
        <v>462471</v>
      </c>
      <c r="G25" s="21">
        <v>133617</v>
      </c>
      <c r="H25" s="55">
        <v>120772</v>
      </c>
      <c r="I25" s="55">
        <v>127657</v>
      </c>
      <c r="J25" s="21">
        <v>136701</v>
      </c>
      <c r="K25" s="21">
        <v>148342</v>
      </c>
    </row>
    <row r="26" spans="1:11" ht="12.75" customHeight="1" x14ac:dyDescent="0.25">
      <c r="A26" s="3" t="s">
        <v>8</v>
      </c>
      <c r="B26" s="21">
        <f t="shared" ref="B26:I26" si="0">SUM(B23:B25)</f>
        <v>1254239</v>
      </c>
      <c r="C26" s="21">
        <f t="shared" si="0"/>
        <v>1306903</v>
      </c>
      <c r="D26" s="21">
        <f t="shared" si="0"/>
        <v>1320836</v>
      </c>
      <c r="E26" s="21">
        <f t="shared" si="0"/>
        <v>1341452</v>
      </c>
      <c r="F26" s="21">
        <f t="shared" si="0"/>
        <v>1777083</v>
      </c>
      <c r="G26" s="21">
        <f t="shared" si="0"/>
        <v>1487145</v>
      </c>
      <c r="H26" s="21">
        <f t="shared" si="0"/>
        <v>1469616</v>
      </c>
      <c r="I26" s="21">
        <f t="shared" si="0"/>
        <v>1498735</v>
      </c>
      <c r="J26" s="21">
        <f t="shared" ref="J26:K26" si="1">SUM(J23:J25)</f>
        <v>1577910</v>
      </c>
      <c r="K26" s="21">
        <f t="shared" si="1"/>
        <v>1975998</v>
      </c>
    </row>
    <row r="27" spans="1:11" ht="12.75" customHeight="1" x14ac:dyDescent="0.25">
      <c r="A27" s="3"/>
      <c r="B27" s="12"/>
      <c r="C27" s="12"/>
      <c r="D27" s="17"/>
      <c r="E27" s="17"/>
      <c r="F27" s="17"/>
      <c r="G27" s="21"/>
      <c r="H27" s="55"/>
      <c r="I27" s="55"/>
      <c r="J27" s="25"/>
      <c r="K27" s="55"/>
    </row>
    <row r="28" spans="1:11" ht="12.75" customHeight="1" x14ac:dyDescent="0.25">
      <c r="A28" s="31" t="s">
        <v>143</v>
      </c>
      <c r="B28" s="12">
        <v>152143</v>
      </c>
      <c r="C28" s="12">
        <v>279400</v>
      </c>
      <c r="D28" s="12">
        <v>286988</v>
      </c>
      <c r="E28" s="12">
        <v>370171</v>
      </c>
      <c r="F28" s="17">
        <v>321713</v>
      </c>
      <c r="G28" s="21">
        <v>319258</v>
      </c>
      <c r="H28" s="55">
        <v>368121</v>
      </c>
      <c r="I28" s="55">
        <v>315548</v>
      </c>
      <c r="J28" s="21">
        <v>357534</v>
      </c>
      <c r="K28" s="55">
        <v>384554</v>
      </c>
    </row>
    <row r="29" spans="1:11" ht="12.75" customHeight="1" x14ac:dyDescent="0.25">
      <c r="B29" s="53"/>
      <c r="C29" s="53"/>
      <c r="D29" s="17"/>
      <c r="E29" s="17"/>
      <c r="F29" s="53"/>
      <c r="G29" s="17"/>
      <c r="H29" s="21"/>
      <c r="I29" s="21"/>
      <c r="J29" s="25"/>
      <c r="K29" s="55"/>
    </row>
    <row r="30" spans="1:11" ht="12.75" customHeight="1" x14ac:dyDescent="0.25">
      <c r="A30" s="31" t="s">
        <v>144</v>
      </c>
      <c r="B30" s="21"/>
      <c r="C30" s="21"/>
      <c r="D30" s="17"/>
      <c r="E30" s="17"/>
      <c r="F30" s="21"/>
      <c r="G30" s="17"/>
      <c r="H30" s="21"/>
      <c r="I30" s="21"/>
      <c r="J30" s="25"/>
      <c r="K30" s="55"/>
    </row>
    <row r="31" spans="1:11" ht="12.75" customHeight="1" x14ac:dyDescent="0.25">
      <c r="A31" s="3" t="s">
        <v>145</v>
      </c>
      <c r="B31" s="55">
        <f t="shared" ref="B31:H31" si="2">SUM(B33:B36)</f>
        <v>348533.07699999999</v>
      </c>
      <c r="C31" s="55">
        <f t="shared" si="2"/>
        <v>370526.79700000002</v>
      </c>
      <c r="D31" s="55">
        <f t="shared" si="2"/>
        <v>275662</v>
      </c>
      <c r="E31" s="55">
        <f t="shared" si="2"/>
        <v>352550</v>
      </c>
      <c r="F31" s="55">
        <f t="shared" si="2"/>
        <v>249901</v>
      </c>
      <c r="G31" s="55">
        <f t="shared" si="2"/>
        <v>836152</v>
      </c>
      <c r="H31" s="55">
        <f t="shared" si="2"/>
        <v>1007049</v>
      </c>
      <c r="I31" s="55">
        <f>SUM(I33:I36)</f>
        <v>1094422</v>
      </c>
      <c r="J31" s="55">
        <v>931236</v>
      </c>
      <c r="K31" s="21">
        <v>1268436</v>
      </c>
    </row>
    <row r="32" spans="1:11" ht="12.75" customHeight="1" x14ac:dyDescent="0.25">
      <c r="A32" s="3" t="s">
        <v>146</v>
      </c>
      <c r="B32" s="53"/>
      <c r="C32" s="53"/>
      <c r="D32" s="53"/>
      <c r="E32" s="53"/>
      <c r="F32" s="53"/>
      <c r="G32" s="53"/>
      <c r="H32" s="53"/>
      <c r="I32" s="53"/>
      <c r="J32" s="25"/>
      <c r="K32" s="55"/>
    </row>
    <row r="33" spans="1:12" ht="12.75" customHeight="1" x14ac:dyDescent="0.25">
      <c r="A33" s="3" t="s">
        <v>147</v>
      </c>
      <c r="B33" s="12">
        <v>225194.61199999999</v>
      </c>
      <c r="C33" s="12">
        <v>218899.09400000001</v>
      </c>
      <c r="D33" s="12">
        <v>225221</v>
      </c>
      <c r="E33" s="12">
        <v>315699</v>
      </c>
      <c r="F33" s="17">
        <v>219451</v>
      </c>
      <c r="G33" s="21">
        <v>249984</v>
      </c>
      <c r="H33" s="55">
        <v>253383</v>
      </c>
      <c r="I33" s="55">
        <v>266333</v>
      </c>
      <c r="J33" s="21">
        <v>304266</v>
      </c>
      <c r="K33" s="21">
        <v>176737</v>
      </c>
    </row>
    <row r="34" spans="1:12" ht="14.25" customHeight="1" x14ac:dyDescent="0.25">
      <c r="A34" s="3" t="s">
        <v>148</v>
      </c>
      <c r="B34" s="12">
        <v>41568.75</v>
      </c>
      <c r="C34" s="12">
        <v>25469.054</v>
      </c>
      <c r="D34" s="71" t="s">
        <v>139</v>
      </c>
      <c r="E34" s="71" t="s">
        <v>139</v>
      </c>
      <c r="F34" s="71" t="s">
        <v>139</v>
      </c>
      <c r="G34" s="71" t="s">
        <v>139</v>
      </c>
      <c r="H34" s="71" t="s">
        <v>139</v>
      </c>
      <c r="I34" s="71" t="s">
        <v>139</v>
      </c>
      <c r="J34" s="71" t="s">
        <v>139</v>
      </c>
      <c r="K34" s="71" t="s">
        <v>139</v>
      </c>
    </row>
    <row r="35" spans="1:12" ht="12.75" customHeight="1" x14ac:dyDescent="0.25">
      <c r="A35" s="3" t="s">
        <v>149</v>
      </c>
      <c r="B35" s="12">
        <v>23550.696</v>
      </c>
      <c r="C35" s="12">
        <v>32332.675999999999</v>
      </c>
      <c r="D35" s="12">
        <v>19662</v>
      </c>
      <c r="E35" s="12">
        <v>15312</v>
      </c>
      <c r="F35" s="17">
        <v>7839</v>
      </c>
      <c r="G35" s="21">
        <v>17378</v>
      </c>
      <c r="H35" s="55">
        <v>17346</v>
      </c>
      <c r="I35" s="55">
        <v>17482</v>
      </c>
      <c r="J35" s="21">
        <v>71665</v>
      </c>
      <c r="K35" s="55">
        <v>307580</v>
      </c>
    </row>
    <row r="36" spans="1:12" ht="12.75" customHeight="1" x14ac:dyDescent="0.25">
      <c r="A36" s="3" t="s">
        <v>150</v>
      </c>
      <c r="B36" s="12">
        <v>58219.019000000029</v>
      </c>
      <c r="C36" s="12">
        <v>93825.972999999998</v>
      </c>
      <c r="D36" s="12">
        <v>30779</v>
      </c>
      <c r="E36" s="12">
        <v>21539</v>
      </c>
      <c r="F36" s="17">
        <v>22611</v>
      </c>
      <c r="G36" s="21">
        <v>568790</v>
      </c>
      <c r="H36" s="55">
        <v>736320</v>
      </c>
      <c r="I36" s="55">
        <v>810607</v>
      </c>
      <c r="J36" s="21">
        <f>J31-J33-J35</f>
        <v>555305</v>
      </c>
      <c r="K36" s="21">
        <f>K31-K33-K35</f>
        <v>784119</v>
      </c>
    </row>
    <row r="37" spans="1:12" ht="12.75" customHeight="1" x14ac:dyDescent="0.25">
      <c r="A37" s="3"/>
      <c r="B37" s="12"/>
      <c r="C37" s="12"/>
      <c r="D37" s="12"/>
      <c r="E37" s="12"/>
      <c r="F37" s="12"/>
      <c r="G37" s="13"/>
      <c r="H37" s="13"/>
    </row>
    <row r="38" spans="1:12" ht="14.25" customHeight="1" x14ac:dyDescent="0.25">
      <c r="A38" s="109" t="s">
        <v>151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49"/>
    </row>
    <row r="39" spans="1:12" ht="14.25" customHeight="1" x14ac:dyDescent="0.25">
      <c r="A39" s="104" t="s">
        <v>152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48"/>
    </row>
    <row r="40" spans="1:12" ht="14.25" customHeight="1" x14ac:dyDescent="0.25">
      <c r="A40" s="109" t="s">
        <v>153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49"/>
    </row>
    <row r="41" spans="1:12" ht="14.25" customHeight="1" x14ac:dyDescent="0.25">
      <c r="A41" s="109" t="s">
        <v>154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49"/>
    </row>
    <row r="42" spans="1:12" ht="12.7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12" ht="12.75" customHeight="1" x14ac:dyDescent="0.25">
      <c r="A43" s="2" t="s">
        <v>155</v>
      </c>
      <c r="B43" s="2"/>
      <c r="C43" s="2"/>
      <c r="D43" s="2"/>
      <c r="E43" s="2"/>
      <c r="F43" s="2"/>
      <c r="G43" s="2"/>
      <c r="H43" s="2"/>
    </row>
  </sheetData>
  <mergeCells count="7">
    <mergeCell ref="A41:K41"/>
    <mergeCell ref="A1:K1"/>
    <mergeCell ref="A2:K2"/>
    <mergeCell ref="A4:K4"/>
    <mergeCell ref="A38:K38"/>
    <mergeCell ref="A39:K39"/>
    <mergeCell ref="A40:K40"/>
  </mergeCells>
  <printOptions horizontalCentered="1"/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Transportation</vt:lpstr>
      <vt:lpstr>TT01</vt:lpstr>
      <vt:lpstr>TT02</vt:lpstr>
      <vt:lpstr>TT03</vt:lpstr>
      <vt:lpstr>TT04</vt:lpstr>
      <vt:lpstr>TT05</vt:lpstr>
      <vt:lpstr>TT06</vt:lpstr>
      <vt:lpstr>TT07</vt:lpstr>
      <vt:lpstr>TT08</vt:lpstr>
      <vt:lpstr>TT09</vt:lpstr>
      <vt:lpstr>TT10</vt:lpstr>
      <vt:lpstr>Transportation!Print_Area</vt:lpstr>
      <vt:lpstr>'TT05'!Print_Titles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</dc:title>
  <dc:subject>Washington State Data Book</dc:subject>
  <dc:creator>OFM - Forecasting &amp; Research</dc:creator>
  <cp:lastModifiedBy>Kimpel, Thomas (OFM)</cp:lastModifiedBy>
  <cp:lastPrinted>2020-04-30T15:19:47Z</cp:lastPrinted>
  <dcterms:created xsi:type="dcterms:W3CDTF">2020-02-04T16:56:59Z</dcterms:created>
  <dcterms:modified xsi:type="dcterms:W3CDTF">2020-05-01T00:42:24Z</dcterms:modified>
</cp:coreProperties>
</file>