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B811B2BE-CD94-40B1-B343-3D2FAD8027CA}" xr6:coauthVersionLast="47" xr6:coauthVersionMax="47" xr10:uidLastSave="{00000000-0000-0000-0000-000000000000}"/>
  <bookViews>
    <workbookView xWindow="-110" yWindow="-110" windowWidth="19420" windowHeight="11500" tabRatio="826" xr2:uid="{6F3BAF9A-C11A-411C-B234-A4C88EEF668E}"/>
  </bookViews>
  <sheets>
    <sheet name="Instructions" sheetId="3" r:id="rId1"/>
    <sheet name="Full Accrual-Prop.Fiduciary" sheetId="8" r:id="rId2"/>
    <sheet name="Modified Accrual-Governmental" sheetId="1" r:id="rId3"/>
    <sheet name="Example-PIVOT+Crosswalk" sheetId="11" r:id="rId4"/>
    <sheet name="Example-DebtBook Export" sheetId="12" r:id="rId5"/>
  </sheet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1" l="1"/>
  <c r="R45" i="1"/>
  <c r="S45" i="1"/>
  <c r="F26" i="12" l="1"/>
  <c r="E26" i="12"/>
  <c r="F8" i="12"/>
  <c r="E8" i="12"/>
  <c r="R17" i="11"/>
  <c r="Q17" i="11"/>
  <c r="I17" i="11"/>
  <c r="R16" i="11"/>
  <c r="Q16" i="11"/>
  <c r="I16" i="11"/>
  <c r="R15" i="11"/>
  <c r="Q15" i="11"/>
  <c r="I15" i="11"/>
  <c r="R14" i="11"/>
  <c r="Q14" i="11"/>
  <c r="I14" i="11"/>
  <c r="R13" i="11"/>
  <c r="Q13" i="11"/>
  <c r="I13" i="11"/>
  <c r="R12" i="11"/>
  <c r="Q12" i="11"/>
  <c r="I12" i="11"/>
  <c r="R10" i="11"/>
  <c r="Q10" i="11"/>
  <c r="I10" i="11"/>
  <c r="R8" i="11"/>
  <c r="Q8" i="11"/>
  <c r="I8" i="11"/>
  <c r="H8" i="11"/>
  <c r="O8" i="11" s="1"/>
  <c r="R6" i="11"/>
  <c r="Q6" i="11"/>
  <c r="I6" i="11"/>
  <c r="H6" i="11"/>
  <c r="O6" i="11" s="1"/>
  <c r="R4" i="11"/>
  <c r="Q4" i="11"/>
  <c r="I4" i="11"/>
  <c r="P70" i="8" l="1"/>
  <c r="P58" i="8"/>
  <c r="P38" i="8"/>
  <c r="P57" i="8" l="1"/>
  <c r="P47" i="8"/>
  <c r="S76" i="8"/>
  <c r="R76" i="8"/>
  <c r="J76" i="8"/>
  <c r="S75" i="8"/>
  <c r="R75" i="8"/>
  <c r="P75" i="8"/>
  <c r="J75" i="8"/>
  <c r="S70" i="8"/>
  <c r="R70" i="8"/>
  <c r="J70" i="8"/>
  <c r="R58" i="8"/>
  <c r="R57" i="8"/>
  <c r="S58" i="8"/>
  <c r="J58" i="8"/>
  <c r="S57" i="8"/>
  <c r="J57" i="8"/>
  <c r="S40" i="8"/>
  <c r="R40" i="8"/>
  <c r="J40" i="8"/>
  <c r="S38" i="8"/>
  <c r="R38" i="8"/>
  <c r="J38" i="8"/>
  <c r="I10" i="8"/>
  <c r="P10" i="8" s="1"/>
  <c r="S27" i="8"/>
  <c r="R27" i="8"/>
  <c r="J27" i="8"/>
  <c r="S26" i="8"/>
  <c r="R26" i="8"/>
  <c r="J26" i="8"/>
  <c r="S25" i="8"/>
  <c r="R25" i="8"/>
  <c r="J25" i="8"/>
  <c r="P20" i="8"/>
  <c r="S20" i="8"/>
  <c r="R20" i="8"/>
  <c r="J20" i="8"/>
  <c r="S16" i="8"/>
  <c r="R16" i="8"/>
  <c r="P16" i="8"/>
  <c r="J16" i="8"/>
  <c r="S96" i="8"/>
  <c r="R96" i="8"/>
  <c r="J96" i="8"/>
  <c r="I96" i="8"/>
  <c r="P96" i="8" s="1"/>
  <c r="S94" i="8"/>
  <c r="R94" i="8"/>
  <c r="J94" i="8"/>
  <c r="I94" i="8"/>
  <c r="P94" i="8" s="1"/>
  <c r="S93" i="8"/>
  <c r="R93" i="8"/>
  <c r="J93" i="8"/>
  <c r="I93" i="8"/>
  <c r="S88" i="8"/>
  <c r="R88" i="8"/>
  <c r="J88" i="8"/>
  <c r="I88" i="8"/>
  <c r="P88" i="8" s="1"/>
  <c r="S86" i="8"/>
  <c r="R86" i="8"/>
  <c r="J86" i="8"/>
  <c r="I86" i="8"/>
  <c r="P86" i="8" s="1"/>
  <c r="S85" i="8"/>
  <c r="R85" i="8"/>
  <c r="J85" i="8"/>
  <c r="I85" i="8"/>
  <c r="P85" i="8" s="1"/>
  <c r="S61" i="8"/>
  <c r="R61" i="8"/>
  <c r="J61" i="8"/>
  <c r="S60" i="8"/>
  <c r="R60" i="8"/>
  <c r="P60" i="8"/>
  <c r="J60" i="8"/>
  <c r="S48" i="8"/>
  <c r="R48" i="8"/>
  <c r="P48" i="8"/>
  <c r="J48" i="8"/>
  <c r="S47" i="8"/>
  <c r="R47" i="8"/>
  <c r="J47" i="8"/>
  <c r="S10" i="8"/>
  <c r="R10" i="8"/>
  <c r="J10" i="8"/>
  <c r="I96" i="1"/>
  <c r="P96" i="1" s="1"/>
  <c r="I95" i="1"/>
  <c r="P95" i="1" s="1"/>
  <c r="I91" i="1"/>
  <c r="P91" i="1" s="1"/>
  <c r="I88" i="1"/>
  <c r="P88" i="1" s="1"/>
  <c r="I89" i="1"/>
  <c r="P93" i="8" l="1"/>
  <c r="P89" i="1"/>
  <c r="I98" i="1" l="1"/>
  <c r="P98" i="1" s="1"/>
  <c r="S98" i="1"/>
  <c r="R98" i="1"/>
  <c r="J98" i="1"/>
  <c r="S96" i="1"/>
  <c r="R96" i="1"/>
  <c r="J96" i="1"/>
  <c r="S95" i="1"/>
  <c r="R95" i="1"/>
  <c r="J95" i="1"/>
  <c r="S91" i="1"/>
  <c r="R91" i="1"/>
  <c r="J91" i="1"/>
  <c r="S89" i="1"/>
  <c r="R89" i="1"/>
  <c r="J89" i="1"/>
  <c r="S88" i="1"/>
  <c r="R88" i="1"/>
  <c r="J88" i="1"/>
  <c r="S83" i="1"/>
  <c r="R83" i="1"/>
  <c r="J83" i="1"/>
  <c r="S82" i="1"/>
  <c r="R82" i="1"/>
  <c r="P82" i="1"/>
  <c r="J82" i="1"/>
  <c r="S79" i="1"/>
  <c r="R79" i="1"/>
  <c r="J79" i="1"/>
  <c r="S78" i="1"/>
  <c r="R78" i="1"/>
  <c r="P78" i="1"/>
  <c r="J78" i="1"/>
  <c r="J14" i="1"/>
  <c r="I14" i="1"/>
  <c r="P14" i="1" s="1"/>
  <c r="S14" i="1"/>
  <c r="R14" i="1"/>
  <c r="S30" i="1"/>
  <c r="R30" i="1"/>
  <c r="J30" i="1"/>
  <c r="S29" i="1"/>
  <c r="R29" i="1"/>
  <c r="J29" i="1"/>
  <c r="S28" i="1"/>
  <c r="R28" i="1"/>
  <c r="J28" i="1"/>
  <c r="S23" i="1"/>
  <c r="R23" i="1"/>
  <c r="J23" i="1"/>
  <c r="S19" i="1"/>
  <c r="R19" i="1"/>
  <c r="J19" i="1"/>
  <c r="I19" i="1"/>
  <c r="P19" i="1" s="1"/>
  <c r="R8" i="1"/>
  <c r="S8" i="1"/>
  <c r="J8" i="1"/>
  <c r="P67" i="1"/>
  <c r="P65" i="1"/>
  <c r="S68" i="1"/>
  <c r="R68" i="1"/>
  <c r="J68" i="1"/>
  <c r="S67" i="1"/>
  <c r="R67" i="1"/>
  <c r="J67" i="1"/>
  <c r="S65" i="1"/>
  <c r="R65" i="1"/>
  <c r="J65" i="1"/>
  <c r="P56" i="1"/>
  <c r="P57" i="1"/>
  <c r="S57" i="1"/>
  <c r="R57" i="1"/>
  <c r="J57" i="1"/>
  <c r="S56" i="1"/>
  <c r="R56" i="1"/>
  <c r="J56" i="1"/>
  <c r="P44" i="1"/>
  <c r="R43" i="1"/>
  <c r="S49" i="1"/>
  <c r="R49" i="1"/>
  <c r="J49" i="1"/>
  <c r="S48" i="1"/>
  <c r="R48" i="1"/>
  <c r="J48" i="1"/>
  <c r="S44" i="1"/>
  <c r="R44" i="1"/>
  <c r="J44" i="1"/>
  <c r="S43" i="1"/>
  <c r="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E227" authorId="0" shapeId="0" xr:uid="{38689022-D7E6-4B93-8F2C-1AC2EDDA6498}">
      <text>
        <r>
          <rPr>
            <sz val="9"/>
            <color indexed="81"/>
            <rFont val="Tahoma"/>
            <family val="2"/>
          </rPr>
          <t>Certain transactions will require an AI/PI. This field is to record those in addition to necessary coding elements for your agency.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K6" authorId="0" shapeId="0" xr:uid="{7534261A-F815-4107-B89F-0F5D0A346E50}">
      <text>
        <r>
          <rPr>
            <sz val="9"/>
            <color indexed="81"/>
            <rFont val="Tahoma"/>
            <family val="2"/>
          </rPr>
          <t>Certain transactions will require an AI/PI. This field is to record those in addition to necessary coding elements for your agency.</t>
        </r>
      </text>
    </comment>
    <comment ref="K37" authorId="0" shapeId="0" xr:uid="{6462C541-DACB-44FC-8754-C169B15F967F}">
      <text>
        <r>
          <rPr>
            <sz val="9"/>
            <color indexed="81"/>
            <rFont val="Tahoma"/>
            <family val="2"/>
          </rPr>
          <t>Certain transactions will require an AI/PI. This field is to record those in addition to necessary coding elements for your agency.</t>
        </r>
      </text>
    </comment>
    <comment ref="K46" authorId="0" shapeId="0" xr:uid="{AF4436E4-776D-42FB-8E27-B4817BB331AC}">
      <text>
        <r>
          <rPr>
            <sz val="9"/>
            <color indexed="81"/>
            <rFont val="Tahoma"/>
            <family val="2"/>
          </rPr>
          <t>Certain transactions will require an AI/PI. This field is to record those in addition to necessary coding elements for your agency.</t>
        </r>
      </text>
    </comment>
    <comment ref="K56" authorId="0" shapeId="0" xr:uid="{2563E3E5-BCA6-4C37-8F6C-8D7A369D388E}">
      <text>
        <r>
          <rPr>
            <sz val="9"/>
            <color indexed="81"/>
            <rFont val="Tahoma"/>
            <family val="2"/>
          </rPr>
          <t>Certain transactions will require an AI/PI. This field is to record those in addition to necessary coding elements for your agency.</t>
        </r>
      </text>
    </comment>
    <comment ref="K67" authorId="0" shapeId="0" xr:uid="{2B2175B6-2A51-48DB-B818-92AF30B3A7E7}">
      <text>
        <r>
          <rPr>
            <sz val="9"/>
            <color indexed="81"/>
            <rFont val="Tahoma"/>
            <family val="2"/>
          </rPr>
          <t>Certain transactions will require an AI/PI. This field is to record those in addition to necessary coding elements for your agency.</t>
        </r>
      </text>
    </comment>
    <comment ref="K81" authorId="0" shapeId="0" xr:uid="{30EB282A-B315-4BF1-9412-ACDEA7C060EA}">
      <text>
        <r>
          <rPr>
            <sz val="9"/>
            <color indexed="81"/>
            <rFont val="Tahoma"/>
            <family val="2"/>
          </rPr>
          <t>Certain transactions will require an AI/PI. This field is to record those in addition to necessary coding elements for your agency.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K6" authorId="0" shapeId="0" xr:uid="{86814FEE-A6DA-4353-A0D7-905BC019FEC7}">
      <text>
        <r>
          <rPr>
            <sz val="9"/>
            <color indexed="81"/>
            <rFont val="Tahoma"/>
            <family val="2"/>
          </rPr>
          <t>Certain transactions will require an AI/PI. This field is to record those in addition to necessary coding elements for your agency.</t>
        </r>
      </text>
    </comment>
    <comment ref="K42" authorId="0" shapeId="0" xr:uid="{8A403C52-45E2-4C70-BF6F-02119F039ACD}">
      <text>
        <r>
          <rPr>
            <sz val="9"/>
            <color indexed="81"/>
            <rFont val="Tahoma"/>
            <family val="2"/>
          </rPr>
          <t>Certain transactions will require an AI/PI. This field is to record those in addition to necessary coding elements for your agency.</t>
        </r>
      </text>
    </comment>
    <comment ref="K55" authorId="0" shapeId="0" xr:uid="{132D7796-AB96-48A0-8FB5-4343777CBE5D}">
      <text>
        <r>
          <rPr>
            <sz val="9"/>
            <color indexed="81"/>
            <rFont val="Tahoma"/>
            <family val="2"/>
          </rPr>
          <t>Certain transactions will require an AI/PI. This field is to record those in addition to necessary coding elements for your agency.</t>
        </r>
      </text>
    </comment>
    <comment ref="K64" authorId="0" shapeId="0" xr:uid="{3FC7013C-788A-4A85-96A7-BEA02FAF6CE8}">
      <text>
        <r>
          <rPr>
            <sz val="9"/>
            <color indexed="81"/>
            <rFont val="Tahoma"/>
            <family val="2"/>
          </rPr>
          <t>Certain transactions will require an AI/PI. This field is to record those in addition to necessary coding elements for your agency.</t>
        </r>
      </text>
    </comment>
    <comment ref="K74" authorId="0" shapeId="0" xr:uid="{9DDD4C2A-5BBB-43DF-83FB-62DECC8A449F}">
      <text>
        <r>
          <rPr>
            <sz val="9"/>
            <color indexed="81"/>
            <rFont val="Tahoma"/>
            <family val="2"/>
          </rPr>
          <t>Certain transactions will require an AI/PI. This field is to record those in addition to necessary coding elements for your agency.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J3" authorId="0" shapeId="0" xr:uid="{536F1C71-1550-483C-8447-26FFECA24535}">
      <text>
        <r>
          <rPr>
            <sz val="9"/>
            <color indexed="81"/>
            <rFont val="Tahoma"/>
            <family val="2"/>
          </rPr>
          <t>Certain transactions will require an AI/PI. This field is to record those in addition to necessary coding elements for your agency.</t>
        </r>
      </text>
    </comment>
  </commentList>
</comments>
</file>

<file path=xl/sharedStrings.xml><?xml version="1.0" encoding="utf-8"?>
<sst xmlns="http://schemas.openxmlformats.org/spreadsheetml/2006/main" count="1094" uniqueCount="231">
  <si>
    <t>Debtbook</t>
  </si>
  <si>
    <t>G/L Account #</t>
  </si>
  <si>
    <t>G/L Account Name</t>
  </si>
  <si>
    <t>Debits</t>
  </si>
  <si>
    <t>Credits</t>
  </si>
  <si>
    <t>TC</t>
  </si>
  <si>
    <t>Account</t>
  </si>
  <si>
    <t>Amount</t>
  </si>
  <si>
    <t>Expenditure: Interest</t>
  </si>
  <si>
    <t>Amortization Expense</t>
  </si>
  <si>
    <t>Interest Expense</t>
  </si>
  <si>
    <t>Accrued Interest Payable</t>
  </si>
  <si>
    <t>Accumulated Amortization</t>
  </si>
  <si>
    <t>Fund</t>
  </si>
  <si>
    <t>Purpose</t>
  </si>
  <si>
    <t>997</t>
  </si>
  <si>
    <t>999</t>
  </si>
  <si>
    <t>AFRS Entries</t>
  </si>
  <si>
    <t>AI/PI Required</t>
  </si>
  <si>
    <t>Give your report a name</t>
  </si>
  <si>
    <t>Select your profile</t>
  </si>
  <si>
    <t>Comment</t>
  </si>
  <si>
    <t>Date</t>
  </si>
  <si>
    <t>422</t>
  </si>
  <si>
    <t>Instructions</t>
  </si>
  <si>
    <t>(1)</t>
  </si>
  <si>
    <t>(2)</t>
  </si>
  <si>
    <t>(3)</t>
  </si>
  <si>
    <t>*Status = Verified</t>
  </si>
  <si>
    <t>*Materiality = Material</t>
  </si>
  <si>
    <t>*Intra-Agency = No</t>
  </si>
  <si>
    <t>(4)</t>
  </si>
  <si>
    <t>Period Length = Annual</t>
  </si>
  <si>
    <t>Period End = 6/30 of the current fiscal year</t>
  </si>
  <si>
    <t>Click "Next"</t>
  </si>
  <si>
    <t>Accounting Method = All</t>
  </si>
  <si>
    <t>Click "Create Export"</t>
  </si>
  <si>
    <t>From the list of Exports, find your report and under "Actions" click "Export"</t>
  </si>
  <si>
    <t>(5)</t>
  </si>
  <si>
    <t>(6)</t>
  </si>
  <si>
    <t>(7)</t>
  </si>
  <si>
    <t>(8)</t>
  </si>
  <si>
    <t>(9)</t>
  </si>
  <si>
    <t>(10)</t>
  </si>
  <si>
    <t>(12)</t>
  </si>
  <si>
    <t>(13)</t>
  </si>
  <si>
    <t>R</t>
  </si>
  <si>
    <t>Coding (MI/AI/PI)</t>
  </si>
  <si>
    <t>SO</t>
  </si>
  <si>
    <t>SSO</t>
  </si>
  <si>
    <t>MG</t>
  </si>
  <si>
    <t>MS</t>
  </si>
  <si>
    <t>GLs</t>
  </si>
  <si>
    <t>Variable GL</t>
  </si>
  <si>
    <t>NOTES</t>
  </si>
  <si>
    <t>(14)</t>
  </si>
  <si>
    <t xml:space="preserve">Click on the "Full Accrual" or "Modified Accrual" tab. </t>
  </si>
  <si>
    <t>Note: This process will need to be completed separately for each tab.</t>
  </si>
  <si>
    <t>(11)</t>
  </si>
  <si>
    <t>(15)</t>
  </si>
  <si>
    <t>Once entries have been posted, follow the reconciliation process to ensure that AFRS and DebtBook are in alignment.</t>
  </si>
  <si>
    <t>Make the following formatting changes to your pivot table:</t>
  </si>
  <si>
    <t>Click "Design", "Report Layout", then "Show in Tabular Form"</t>
  </si>
  <si>
    <t>Click "Design", "Report Layout", then "Repeat All Item Labels"</t>
  </si>
  <si>
    <t>Click "Design", "Subtotals", then "Do Not Show Subtotals"</t>
  </si>
  <si>
    <t>Journal Entry Source</t>
  </si>
  <si>
    <t>Sum of Debits</t>
  </si>
  <si>
    <t>Sum of Credits</t>
  </si>
  <si>
    <t>1. Record Capital Outlay and Other Financing Source (Operating Account)</t>
  </si>
  <si>
    <t>Operating</t>
  </si>
  <si>
    <t>528</t>
  </si>
  <si>
    <t>JS</t>
  </si>
  <si>
    <t>6514/9920</t>
  </si>
  <si>
    <t>421</t>
  </si>
  <si>
    <t>No Entry</t>
  </si>
  <si>
    <t>480</t>
  </si>
  <si>
    <t>529</t>
  </si>
  <si>
    <t>08</t>
  </si>
  <si>
    <t>10</t>
  </si>
  <si>
    <t>9920/3221</t>
  </si>
  <si>
    <t>179</t>
  </si>
  <si>
    <t>WF</t>
  </si>
  <si>
    <t>178</t>
  </si>
  <si>
    <t>Note: There are a couple of entries that have the same G/L Account Name. The difference is the FUND - either operating or 997/999. Pay close attention when selecting the correct AFRS entry.</t>
  </si>
  <si>
    <t>483</t>
  </si>
  <si>
    <t>Expenditure to Liability Conversion</t>
  </si>
  <si>
    <t>174</t>
  </si>
  <si>
    <t>PB</t>
  </si>
  <si>
    <t>NOTE: Previously we have had agencies reverse this entry in the following fiscal year. Going forward (after FY25) we will only record the net change each year</t>
  </si>
  <si>
    <t>Do not reverse in FY26 (see note)</t>
  </si>
  <si>
    <t>445</t>
  </si>
  <si>
    <t>WA</t>
  </si>
  <si>
    <t>336</t>
  </si>
  <si>
    <t>9920/6525</t>
  </si>
  <si>
    <t>337</t>
  </si>
  <si>
    <t>6525/9920</t>
  </si>
  <si>
    <r>
      <rPr>
        <b/>
        <i/>
        <sz val="11"/>
        <rFont val="Calibri"/>
        <family val="2"/>
        <scheme val="minor"/>
      </rPr>
      <t xml:space="preserve">AI/PI Required; </t>
    </r>
    <r>
      <rPr>
        <b/>
        <i/>
        <sz val="11"/>
        <color rgb="FF00B050"/>
        <rFont val="Calibri"/>
        <family val="2"/>
        <scheme val="minor"/>
      </rPr>
      <t>Use the SSO that the payments were coded to during the fiscal year.</t>
    </r>
  </si>
  <si>
    <t>Short-Term Recognition</t>
  </si>
  <si>
    <t>Allocation Changes:</t>
  </si>
  <si>
    <t>DebtBook to AFRS Crosswalk for Modified Accrual (Governmental) entries</t>
  </si>
  <si>
    <t>508</t>
  </si>
  <si>
    <t>532</t>
  </si>
  <si>
    <t>348</t>
  </si>
  <si>
    <t>No entry</t>
  </si>
  <si>
    <t>335</t>
  </si>
  <si>
    <r>
      <rPr>
        <b/>
        <i/>
        <sz val="11"/>
        <rFont val="Calibri"/>
        <family val="2"/>
        <scheme val="minor"/>
      </rPr>
      <t xml:space="preserve">AI/PI Required; </t>
    </r>
    <r>
      <rPr>
        <b/>
        <i/>
        <sz val="11"/>
        <color rgb="FF00B050"/>
        <rFont val="Calibri"/>
        <family val="2"/>
        <scheme val="minor"/>
      </rPr>
      <t>Use the SO was used when making the initital direct costs</t>
    </r>
  </si>
  <si>
    <r>
      <rPr>
        <b/>
        <i/>
        <sz val="11"/>
        <rFont val="Calibri"/>
        <family val="2"/>
        <scheme val="minor"/>
      </rPr>
      <t xml:space="preserve">AI/PI Required; </t>
    </r>
    <r>
      <rPr>
        <b/>
        <i/>
        <sz val="11"/>
        <color rgb="FF00B050"/>
        <rFont val="Calibri"/>
        <family val="2"/>
        <scheme val="minor"/>
      </rPr>
      <t>Use the SSO that the payments were coded to during the fiscal year</t>
    </r>
  </si>
  <si>
    <t>533</t>
  </si>
  <si>
    <t>534</t>
  </si>
  <si>
    <t>04</t>
  </si>
  <si>
    <t>18</t>
  </si>
  <si>
    <t>118</t>
  </si>
  <si>
    <t>377</t>
  </si>
  <si>
    <t>20</t>
  </si>
  <si>
    <t>Grand Total</t>
  </si>
  <si>
    <t>Full Description</t>
  </si>
  <si>
    <t>Annually, after DebtBook has been updated with any additional subscriptions and/or adjustments to current subscriptions, agencies will need to pull a report to get the necessary activity to post to AFRS.</t>
  </si>
  <si>
    <t>Note: To be included in the journal entries, subscriptions must meet the following criteria:</t>
  </si>
  <si>
    <t>*Subscription has been Allocated to at least one Fund and the total allocation adds up to 100%</t>
  </si>
  <si>
    <t>In DebtBook, ensure you are in the Subscription Management module, then click on "Reporting", then "Journal Entries", then "Create Export"</t>
  </si>
  <si>
    <t>Journal Entry Frequency = Actual</t>
  </si>
  <si>
    <t>Exclude Immaterial Subscriptions = Yes</t>
  </si>
  <si>
    <t>Subscription Type = All</t>
  </si>
  <si>
    <t>Journal Entry Consolidation Method = By Allocation &amp; Subscription Component</t>
  </si>
  <si>
    <t>For the "Subscription Type" filter, select "Subscription"</t>
  </si>
  <si>
    <t>Annual Activity (All SBITAs):</t>
  </si>
  <si>
    <t>Annual entries for all SBITAs are identified by various Journal Entry Sources (noted below) and accomplish the following:</t>
  </si>
  <si>
    <t>Subscription Component Name</t>
  </si>
  <si>
    <r>
      <t xml:space="preserve">1. Reduce the SBITA Liability by the amount of principal paid (Journal Entry Source = </t>
    </r>
    <r>
      <rPr>
        <b/>
        <i/>
        <u/>
        <sz val="11"/>
        <color theme="1"/>
        <rFont val="Calibri"/>
        <family val="2"/>
        <scheme val="minor"/>
      </rPr>
      <t>Expenditure to Liability Conversion</t>
    </r>
    <r>
      <rPr>
        <i/>
        <sz val="11"/>
        <color theme="1"/>
        <rFont val="Calibri"/>
        <family val="2"/>
        <scheme val="minor"/>
      </rPr>
      <t>)</t>
    </r>
  </si>
  <si>
    <t>Expenditure: Subscription Financing Principal</t>
  </si>
  <si>
    <t>CTCS - BC - SBITA - Microsoft</t>
  </si>
  <si>
    <t>Subscription Liability</t>
  </si>
  <si>
    <t>5275v/1820</t>
  </si>
  <si>
    <t>NOTE: The net change in Short-Term SBITA Liability from one fiscal year to the next could be an increase or decrease. Decreases should be recorded with an "R" Transaction Code</t>
  </si>
  <si>
    <t>Subscription Liability - Short-Term</t>
  </si>
  <si>
    <t>520</t>
  </si>
  <si>
    <t>Example Subscription</t>
  </si>
  <si>
    <r>
      <t xml:space="preserve">2.  Reclassify the net change in Short-Term SBITA Liability between the current fiscal year and the next (Journal Entry Source = </t>
    </r>
    <r>
      <rPr>
        <b/>
        <i/>
        <u/>
        <sz val="11"/>
        <color theme="1"/>
        <rFont val="Calibri"/>
        <family val="2"/>
        <scheme val="minor"/>
      </rPr>
      <t>Short-Term Recognition</t>
    </r>
    <r>
      <rPr>
        <i/>
        <sz val="11"/>
        <color theme="1"/>
        <rFont val="Calibri"/>
        <family val="2"/>
        <scheme val="minor"/>
      </rPr>
      <t>)</t>
    </r>
  </si>
  <si>
    <t>Subscription Accrued Interest</t>
  </si>
  <si>
    <r>
      <t xml:space="preserve">2. Record interest accrued in June, but paid in July (Journal Entry Source = </t>
    </r>
    <r>
      <rPr>
        <b/>
        <i/>
        <u/>
        <sz val="11"/>
        <color theme="1"/>
        <rFont val="Calibri"/>
        <family val="2"/>
        <scheme val="minor"/>
      </rPr>
      <t>Subscription Accrued Interest</t>
    </r>
    <r>
      <rPr>
        <i/>
        <sz val="11"/>
        <color theme="1"/>
        <rFont val="Calibri"/>
        <family val="2"/>
        <scheme val="minor"/>
      </rPr>
      <t>)</t>
    </r>
  </si>
  <si>
    <t>Subscription Asset Amortization</t>
  </si>
  <si>
    <r>
      <t xml:space="preserve">3. Record the amortization of the SBITA Asset (Journal Entry Source = </t>
    </r>
    <r>
      <rPr>
        <b/>
        <i/>
        <u/>
        <sz val="11"/>
        <color theme="1"/>
        <rFont val="Calibri"/>
        <family val="2"/>
        <scheme val="minor"/>
      </rPr>
      <t>Subscription Asset Amortization</t>
    </r>
    <r>
      <rPr>
        <i/>
        <sz val="11"/>
        <color theme="1"/>
        <rFont val="Calibri"/>
        <family val="2"/>
        <scheme val="minor"/>
      </rPr>
      <t>)</t>
    </r>
  </si>
  <si>
    <t>6591/2680v</t>
  </si>
  <si>
    <t>Subscription Scheduled Payment</t>
  </si>
  <si>
    <t>Cash / Subscription Clearing</t>
  </si>
  <si>
    <t>148</t>
  </si>
  <si>
    <t>EY</t>
  </si>
  <si>
    <t>YXXX</t>
  </si>
  <si>
    <t>Y201</t>
  </si>
  <si>
    <t>Y200</t>
  </si>
  <si>
    <r>
      <t xml:space="preserve">Entries for new SBITAs are identified by the Journal Entry Source </t>
    </r>
    <r>
      <rPr>
        <b/>
        <u/>
        <sz val="11"/>
        <color theme="1"/>
        <rFont val="Calibri"/>
        <family val="2"/>
        <scheme val="minor"/>
      </rPr>
      <t>Subscription Recognition</t>
    </r>
    <r>
      <rPr>
        <sz val="11"/>
        <color theme="1"/>
        <rFont val="Calibri"/>
        <family val="2"/>
        <scheme val="minor"/>
      </rPr>
      <t xml:space="preserve"> and accomplish the following:</t>
    </r>
  </si>
  <si>
    <t>2. Record SBITA Asset (Account 997)</t>
  </si>
  <si>
    <t>3. Record SBITA Liability (Account 999)</t>
  </si>
  <si>
    <r>
      <t xml:space="preserve">1. Allocation Change resulting in an INCREASE to the Governmental Account. </t>
    </r>
    <r>
      <rPr>
        <i/>
        <u/>
        <sz val="11"/>
        <color theme="1"/>
        <rFont val="Calibri"/>
        <family val="2"/>
        <scheme val="minor"/>
      </rPr>
      <t>Subscription Clearing</t>
    </r>
    <r>
      <rPr>
        <i/>
        <sz val="11"/>
        <color theme="1"/>
        <rFont val="Calibri"/>
        <family val="2"/>
        <scheme val="minor"/>
      </rPr>
      <t xml:space="preserve"> has a net DEBIT entry</t>
    </r>
  </si>
  <si>
    <r>
      <t xml:space="preserve">2. Allocation Change resulting in an DECREASE to the Governmental Account. </t>
    </r>
    <r>
      <rPr>
        <i/>
        <u/>
        <sz val="11"/>
        <color theme="1"/>
        <rFont val="Calibri"/>
        <family val="2"/>
        <scheme val="minor"/>
      </rPr>
      <t>Subscription Clearing</t>
    </r>
    <r>
      <rPr>
        <i/>
        <sz val="11"/>
        <color theme="1"/>
        <rFont val="Calibri"/>
        <family val="2"/>
        <scheme val="minor"/>
      </rPr>
      <t xml:space="preserve"> has a net CREDIT entry</t>
    </r>
  </si>
  <si>
    <t>Subcription Modifications/Allocation Changes:</t>
  </si>
  <si>
    <t>1820/5275v</t>
  </si>
  <si>
    <t>Subscription Modification / Allocation Change</t>
  </si>
  <si>
    <t>Subscription Asset</t>
  </si>
  <si>
    <t>Subscription Clearing</t>
  </si>
  <si>
    <r>
      <t xml:space="preserve">3. Record interest accrued in June, but paid in July (Journal Entry Source = </t>
    </r>
    <r>
      <rPr>
        <b/>
        <i/>
        <u/>
        <sz val="11"/>
        <color theme="1"/>
        <rFont val="Calibri"/>
        <family val="2"/>
        <scheme val="minor"/>
      </rPr>
      <t>Subscription Accrued Interest</t>
    </r>
    <r>
      <rPr>
        <i/>
        <sz val="11"/>
        <color theme="1"/>
        <rFont val="Calibri"/>
        <family val="2"/>
        <scheme val="minor"/>
      </rPr>
      <t>)</t>
    </r>
  </si>
  <si>
    <r>
      <t xml:space="preserve">4. Record the amortization of the SBITA Asset (Journal Entry Source = </t>
    </r>
    <r>
      <rPr>
        <b/>
        <i/>
        <u/>
        <sz val="11"/>
        <color theme="1"/>
        <rFont val="Calibri"/>
        <family val="2"/>
        <scheme val="minor"/>
      </rPr>
      <t>Subscription Asset Amortization</t>
    </r>
    <r>
      <rPr>
        <i/>
        <sz val="11"/>
        <color theme="1"/>
        <rFont val="Calibri"/>
        <family val="2"/>
        <scheme val="minor"/>
      </rPr>
      <t>)</t>
    </r>
  </si>
  <si>
    <r>
      <t xml:space="preserve">5. Reclassify expenditures to principal and interest on SBITAs from the subobject and sub-subobject used when payments were made 
   (Journal Entry Source = </t>
    </r>
    <r>
      <rPr>
        <b/>
        <i/>
        <u/>
        <sz val="11"/>
        <color theme="1"/>
        <rFont val="Calibri"/>
        <family val="2"/>
        <scheme val="minor"/>
      </rPr>
      <t>Subscription Scheduled Payment</t>
    </r>
    <r>
      <rPr>
        <i/>
        <sz val="11"/>
        <color theme="1"/>
        <rFont val="Calibri"/>
        <family val="2"/>
        <scheme val="minor"/>
      </rPr>
      <t>)</t>
    </r>
  </si>
  <si>
    <r>
      <t xml:space="preserve">1.  Reclassify the net change in Short-Term SBITA Liability between the current fiscal year and the next (Journal Entry Source = </t>
    </r>
    <r>
      <rPr>
        <b/>
        <i/>
        <u/>
        <sz val="11"/>
        <color theme="1"/>
        <rFont val="Calibri"/>
        <family val="2"/>
        <scheme val="minor"/>
      </rPr>
      <t>Short-Term Recognition</t>
    </r>
    <r>
      <rPr>
        <i/>
        <sz val="11"/>
        <color theme="1"/>
        <rFont val="Calibri"/>
        <family val="2"/>
        <scheme val="minor"/>
      </rPr>
      <t>)</t>
    </r>
  </si>
  <si>
    <r>
      <rPr>
        <b/>
        <i/>
        <sz val="11"/>
        <rFont val="Calibri"/>
        <family val="2"/>
        <scheme val="minor"/>
      </rPr>
      <t xml:space="preserve">AI/PI Required; </t>
    </r>
    <r>
      <rPr>
        <i/>
        <sz val="11"/>
        <rFont val="Calibri"/>
        <family val="2"/>
        <scheme val="minor"/>
      </rPr>
      <t>Do not reverse in FY26 (see note)</t>
    </r>
  </si>
  <si>
    <t>5275v/9920</t>
  </si>
  <si>
    <t>5275v/6525</t>
  </si>
  <si>
    <t>5275v/3213</t>
  </si>
  <si>
    <t>Note: Only include DEBIT amount - CREDIT included with transaction below</t>
  </si>
  <si>
    <t>Subscription Allocation Changes:</t>
  </si>
  <si>
    <r>
      <t xml:space="preserve">Entries for SBITAs with allocation changes are identified by the Journal Entry Source </t>
    </r>
    <r>
      <rPr>
        <b/>
        <u/>
        <sz val="11"/>
        <color theme="1"/>
        <rFont val="Calibri"/>
        <family val="2"/>
        <scheme val="minor"/>
      </rPr>
      <t>Subscription Allocation Change</t>
    </r>
    <r>
      <rPr>
        <sz val="11"/>
        <color theme="1"/>
        <rFont val="Calibri"/>
        <family val="2"/>
        <scheme val="minor"/>
      </rPr>
      <t>:</t>
    </r>
  </si>
  <si>
    <t>Input report parameters as shown below</t>
  </si>
  <si>
    <t>Note: The last two fields will only become visible once "Period Length" is selected</t>
  </si>
  <si>
    <t>Click "Next" and Input Advanced Settings as shown below</t>
  </si>
  <si>
    <t>At the top right of your screen, you will see a bell icon. Click on it to review your exports and then click the download icon to download your report.</t>
  </si>
  <si>
    <t xml:space="preserve">Once you've opened up your report in Excel, you'll see two data tabs - "Full Accrual" and "Modified Accrual". Depending on your agency, you may have data in one or both of these tabs. </t>
  </si>
  <si>
    <t>Select all the data on that tab. Click "Insert", click "PivotTable", then click "OK"</t>
  </si>
  <si>
    <t>Follow the example below to create your pivot table by dragging each of the fields to the areas shown below. Be sure that they are in the same order as shown below.</t>
  </si>
  <si>
    <t>Note: "Values" will auto-populate and does not need to be manually dragged into the "Columns" area.</t>
  </si>
  <si>
    <t>These are the summarized SBITA entries that need to be translated to AFRS and posted. Copy and paste the fields below to the right of your pivot table headings to add the necessary AFRS information</t>
  </si>
  <si>
    <t>Utilize the proper accounting method crosswalk tab within this workbook to add the AFRS entries to this spreadsheet.</t>
  </si>
  <si>
    <t>Note: Pay attention to the combination of Journal Entry Source, G/L Account Name, and the other noted essential elements to ensure you are utilizing the correct lines from the crosswalk.</t>
  </si>
  <si>
    <t>(16)</t>
  </si>
  <si>
    <t>Those entries can then be copied into a toolbox JV (values only) or other method to post to AFRS.</t>
  </si>
  <si>
    <t>(17)</t>
  </si>
  <si>
    <t>Note: Do not include "No entry" rows or Notes column when preparing your JV</t>
  </si>
  <si>
    <t>519</t>
  </si>
  <si>
    <t>DebtBook to AFRS Crosswalk for Full Accrual (Proprietary/Fiduciary) entries</t>
  </si>
  <si>
    <r>
      <t xml:space="preserve">4. Reclassify expenditures to principal and interest on SBITAs from the subobject and sub-subobject used when payments were made 
    (Journal Entry Source = </t>
    </r>
    <r>
      <rPr>
        <b/>
        <i/>
        <u/>
        <sz val="11"/>
        <color theme="1"/>
        <rFont val="Calibri"/>
        <family val="2"/>
        <scheme val="minor"/>
      </rPr>
      <t>Subscription Scheduled Payment</t>
    </r>
    <r>
      <rPr>
        <i/>
        <sz val="11"/>
        <color theme="1"/>
        <rFont val="Calibri"/>
        <family val="2"/>
        <scheme val="minor"/>
      </rPr>
      <t>)</t>
    </r>
  </si>
  <si>
    <t>New SBITA:</t>
  </si>
  <si>
    <t>Subscription Type</t>
  </si>
  <si>
    <t>Subscription</t>
  </si>
  <si>
    <t>149</t>
  </si>
  <si>
    <t>College</t>
  </si>
  <si>
    <t>To record 07/01/2024 subscription payment for CTCS - BC - SBITA - Microsoft subscription.</t>
  </si>
  <si>
    <t>699</t>
  </si>
  <si>
    <t>SBITA</t>
  </si>
  <si>
    <t>To record fiscal year 2025 reconciliation entry for CTCS - BC - SBITA - Microsoft subscription.</t>
  </si>
  <si>
    <r>
      <t xml:space="preserve">There are various scenarios when a SBITA modification/allocation occurs and all are identified by the Journal Entry Source </t>
    </r>
    <r>
      <rPr>
        <b/>
        <u/>
        <sz val="11"/>
        <color theme="1"/>
        <rFont val="Calibri"/>
        <family val="2"/>
        <scheme val="minor"/>
      </rPr>
      <t>Subscription Modification / Allocation Change</t>
    </r>
    <r>
      <rPr>
        <sz val="11"/>
        <color theme="1"/>
        <rFont val="Calibri"/>
        <family val="2"/>
        <scheme val="minor"/>
      </rPr>
      <t>. 
Entries are dependent on the type of change:</t>
    </r>
  </si>
  <si>
    <t>Subscription Recognition</t>
  </si>
  <si>
    <t>Expenditure: Subscription</t>
  </si>
  <si>
    <t>Other Financing Source: Subscription Financing</t>
  </si>
  <si>
    <t>SBITA Ended as scheduled:</t>
  </si>
  <si>
    <r>
      <t xml:space="preserve">Entries for SBITAs that have ended as scheduled are identified by the Journal Entry Source </t>
    </r>
    <r>
      <rPr>
        <b/>
        <u/>
        <sz val="11"/>
        <color theme="1"/>
        <rFont val="Calibri"/>
        <family val="2"/>
        <scheme val="minor"/>
      </rPr>
      <t>Subscription De-Recognition</t>
    </r>
    <r>
      <rPr>
        <sz val="11"/>
        <color theme="1"/>
        <rFont val="Calibri"/>
        <family val="2"/>
        <scheme val="minor"/>
      </rPr>
      <t xml:space="preserve"> and accomplish the following:</t>
    </r>
  </si>
  <si>
    <t>1. Dispose of the Subscription Asset and associated Accumulated Amortization</t>
  </si>
  <si>
    <t>Subscription De-Recognition</t>
  </si>
  <si>
    <t>SBITA Ended early (Early Termination):</t>
  </si>
  <si>
    <r>
      <t xml:space="preserve">Entries for SBITAs that have been terminated early are identified by the Journal Entry Source </t>
    </r>
    <r>
      <rPr>
        <b/>
        <u/>
        <sz val="11"/>
        <color theme="1"/>
        <rFont val="Calibri"/>
        <family val="2"/>
        <scheme val="minor"/>
      </rPr>
      <t>Subscription Termination</t>
    </r>
    <r>
      <rPr>
        <sz val="11"/>
        <color theme="1"/>
        <rFont val="Calibri"/>
        <family val="2"/>
        <scheme val="minor"/>
      </rPr>
      <t xml:space="preserve"> and accomplish the following:</t>
    </r>
  </si>
  <si>
    <t>2. Remove the remaining Subscription Liability</t>
  </si>
  <si>
    <t>Subscription Termination</t>
  </si>
  <si>
    <t>Subscription Modifications:</t>
  </si>
  <si>
    <t>Note: Choose ONE of the entries below depending on whether the modification to the SBITA was an INCREASE or DECREASE.</t>
  </si>
  <si>
    <t>1a. Subscription Modification resulting in an INCREASE to the Subscription. Subscription Asset has a DEBIT entry and Subscription Liability has a CREDIT entry</t>
  </si>
  <si>
    <t>1b. Subscription Modification resulting in an DECREASE to the Subscription. Subscription Asset has a CREDIT entry and Subscription Liability has a DEBIT entry</t>
  </si>
  <si>
    <t>Note: If the NET Debits/Credits for Accumulated Amortization, Subscription Asset, or Subscription Liability do not align with the example below, use "R" codes for these lines.</t>
  </si>
  <si>
    <t>1. Record Subscription Asset/Liability</t>
  </si>
  <si>
    <t>2. Dispose of the Subscription Asset and associated Accumulated Amortization</t>
  </si>
  <si>
    <t>3. Remove the remaining Subscription Liability</t>
  </si>
  <si>
    <t>SBITA Modifications</t>
  </si>
  <si>
    <r>
      <t xml:space="preserve">Entries for SBITAs with modifications are identified by the Journal Entry Source </t>
    </r>
    <r>
      <rPr>
        <b/>
        <u/>
        <sz val="11"/>
        <color theme="1"/>
        <rFont val="Calibri"/>
        <family val="2"/>
        <scheme val="minor"/>
      </rPr>
      <t>Subscription Modification</t>
    </r>
    <r>
      <rPr>
        <sz val="11"/>
        <color theme="1"/>
        <rFont val="Calibri"/>
        <family val="2"/>
        <scheme val="minor"/>
      </rPr>
      <t>:</t>
    </r>
  </si>
  <si>
    <t>Subscription Modification</t>
  </si>
  <si>
    <t>Note: Choose ONE of the entries below depending on whether the modification to the Subscription was an INCREASE or DECREASE.</t>
  </si>
  <si>
    <t>1. Record current year Amortization</t>
  </si>
  <si>
    <r>
      <t xml:space="preserve">1. Allocation Change resulting in an INCREASE to the Proprietary Account. </t>
    </r>
    <r>
      <rPr>
        <i/>
        <u/>
        <sz val="11"/>
        <color theme="1"/>
        <rFont val="Calibri"/>
        <family val="2"/>
        <scheme val="minor"/>
      </rPr>
      <t>Subscription Clearing</t>
    </r>
    <r>
      <rPr>
        <i/>
        <sz val="11"/>
        <color theme="1"/>
        <rFont val="Calibri"/>
        <family val="2"/>
        <scheme val="minor"/>
      </rPr>
      <t xml:space="preserve"> has a net DEBIT entry</t>
    </r>
  </si>
  <si>
    <t>Subscription Allocation Change</t>
  </si>
  <si>
    <r>
      <t xml:space="preserve">2. Allocation Change resulting in an DECREASE to the Proprietary Account. </t>
    </r>
    <r>
      <rPr>
        <i/>
        <u/>
        <sz val="11"/>
        <color theme="1"/>
        <rFont val="Calibri"/>
        <family val="2"/>
        <scheme val="minor"/>
      </rPr>
      <t xml:space="preserve">Subscription Clearing </t>
    </r>
    <r>
      <rPr>
        <i/>
        <sz val="11"/>
        <color theme="1"/>
        <rFont val="Calibri"/>
        <family val="2"/>
        <scheme val="minor"/>
      </rPr>
      <t>has a net CREDIT entry</t>
    </r>
  </si>
  <si>
    <t>Initial Implementation Stage Outlay</t>
  </si>
  <si>
    <t>2. Record Initial Implementation Stage Expenses (Operating Account). These do not occur with every SBITA. "Initital Implementation Stage Outlay" will only display if you have them</t>
  </si>
  <si>
    <t>4. Record Initial Implementation Stage Expenses (Operating Account). These do not occur with every SBITA. "Initital Implementation Stage Outlay" will only display if you have them</t>
  </si>
  <si>
    <r>
      <t>Gain on Termination</t>
    </r>
    <r>
      <rPr>
        <i/>
        <sz val="11"/>
        <color theme="1"/>
        <rFont val="Calibri"/>
        <family val="2"/>
        <scheme val="minor"/>
      </rPr>
      <t xml:space="preserve"> - or - </t>
    </r>
    <r>
      <rPr>
        <sz val="11"/>
        <color theme="1"/>
        <rFont val="Calibri"/>
        <family val="2"/>
        <scheme val="minor"/>
      </rPr>
      <t>Loss on Termination</t>
    </r>
  </si>
  <si>
    <r>
      <t>Gain on Termination</t>
    </r>
    <r>
      <rPr>
        <i/>
        <sz val="11"/>
        <color theme="1"/>
        <rFont val="Calibri"/>
        <family val="2"/>
        <scheme val="minor"/>
      </rPr>
      <t xml:space="preserve"> - or - 
</t>
    </r>
    <r>
      <rPr>
        <sz val="11"/>
        <color theme="1"/>
        <rFont val="Calibri"/>
        <family val="2"/>
        <scheme val="minor"/>
      </rPr>
      <t>Loss on Termination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</si>
</sst>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u/>
      <sz val="11"/>
      <color theme="1"/>
      <name val="Calibri"/>
      <family val="2"/>
      <scheme val="minor"/>
    </font>
    <font>
      <b/>
      <sz val="11"/>
      <color rgb="FF00B050"/>
      <name val="Calibri"/>
      <family val="2"/>
      <scheme val="minor"/>
    </font>
    <font>
      <b/>
      <i/>
      <sz val="11"/>
      <color rgb="FF00B050"/>
      <name val="Calibri"/>
      <family val="2"/>
      <scheme val="minor"/>
    </font>
    <font>
      <i/>
      <sz val="11"/>
      <name val="Calibri"/>
      <family val="2"/>
      <scheme val="minor"/>
    </font>
    <font>
      <sz val="11"/>
      <name val="Arial"/>
      <family val="1"/>
    </font>
    <font>
      <b/>
      <sz val="11"/>
      <name val="Arial"/>
      <family val="1"/>
    </font>
    <font>
      <b/>
      <sz val="16"/>
      <color theme="1"/>
      <name val="Calibri"/>
      <family val="2"/>
      <scheme val="minor"/>
    </font>
    <font>
      <sz val="9"/>
      <color indexed="81"/>
      <name val="Tahoma"/>
      <family val="2"/>
    </font>
    <font>
      <b/>
      <i/>
      <u/>
      <sz val="11"/>
      <color theme="1"/>
      <name val="Calibri"/>
      <family val="2"/>
      <scheme val="minor"/>
    </font>
    <font>
      <b/>
      <u/>
      <sz val="11"/>
      <color theme="1"/>
      <name val="Calibri"/>
      <family val="2"/>
      <scheme val="minor"/>
    </font>
    <font>
      <u/>
      <sz val="11"/>
      <color theme="1"/>
      <name val="Calibri"/>
      <family val="2"/>
      <scheme val="minor"/>
    </font>
    <font>
      <b/>
      <i/>
      <sz val="11"/>
      <name val="Calibri"/>
      <family val="2"/>
      <scheme val="minor"/>
    </font>
    <font>
      <sz val="11"/>
      <name val="Calibri"/>
      <family val="2"/>
      <scheme val="minor"/>
    </font>
    <font>
      <sz val="11"/>
      <name val="Arial"/>
      <family val="2"/>
    </font>
    <font>
      <b/>
      <sz val="14"/>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A6AEBC"/>
        <bgColor rgb="FFA6AEBC"/>
      </patternFill>
    </fill>
  </fills>
  <borders count="7">
    <border>
      <left/>
      <right/>
      <top/>
      <bottom/>
      <diagonal/>
    </border>
    <border>
      <left style="thin">
        <color indexed="64"/>
      </left>
      <right/>
      <top/>
      <bottom/>
      <diagonal/>
    </border>
    <border>
      <left/>
      <right style="thin">
        <color indexed="64"/>
      </right>
      <top/>
      <bottom/>
      <diagonal/>
    </border>
    <border>
      <left/>
      <right/>
      <top style="thin">
        <color rgb="FF000000"/>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0" fontId="8" fillId="0" borderId="0"/>
    <xf numFmtId="43" fontId="8" fillId="0" borderId="0" applyFont="0" applyFill="0" applyBorder="0" applyAlignment="0" applyProtection="0"/>
  </cellStyleXfs>
  <cellXfs count="111">
    <xf numFmtId="0" fontId="0" fillId="0" borderId="0" xfId="0"/>
    <xf numFmtId="0" fontId="3" fillId="0" borderId="0" xfId="0" applyFont="1"/>
    <xf numFmtId="0" fontId="8" fillId="0" borderId="0" xfId="2"/>
    <xf numFmtId="39" fontId="8" fillId="0" borderId="3" xfId="2" applyNumberFormat="1" applyBorder="1" applyAlignment="1">
      <alignment horizontal="right"/>
    </xf>
    <xf numFmtId="0" fontId="8" fillId="0" borderId="0" xfId="2" applyAlignment="1">
      <alignment horizontal="right" vertical="top"/>
    </xf>
    <xf numFmtId="0" fontId="8" fillId="0" borderId="0" xfId="2" applyAlignment="1">
      <alignment horizontal="left" vertical="top"/>
    </xf>
    <xf numFmtId="39" fontId="8" fillId="0" borderId="0" xfId="2" applyNumberFormat="1" applyAlignment="1">
      <alignment horizontal="right"/>
    </xf>
    <xf numFmtId="164" fontId="8" fillId="0" borderId="0" xfId="2" applyNumberFormat="1" applyAlignment="1">
      <alignment horizontal="left"/>
    </xf>
    <xf numFmtId="0" fontId="8" fillId="4" borderId="0" xfId="2" applyFill="1"/>
    <xf numFmtId="0" fontId="10" fillId="0" borderId="0" xfId="0" applyFont="1"/>
    <xf numFmtId="0" fontId="0" fillId="0" borderId="0" xfId="0" quotePrefix="1"/>
    <xf numFmtId="0" fontId="17" fillId="6" borderId="0" xfId="0" applyFont="1" applyFill="1"/>
    <xf numFmtId="0" fontId="8" fillId="0" borderId="1" xfId="2" applyBorder="1"/>
    <xf numFmtId="43" fontId="8" fillId="0" borderId="0" xfId="2" applyNumberFormat="1"/>
    <xf numFmtId="0" fontId="16" fillId="5" borderId="0" xfId="2" quotePrefix="1" applyFont="1" applyFill="1" applyAlignment="1">
      <alignment horizontal="left"/>
    </xf>
    <xf numFmtId="0" fontId="8" fillId="0" borderId="1" xfId="2" quotePrefix="1" applyBorder="1"/>
    <xf numFmtId="0" fontId="5" fillId="0" borderId="0" xfId="2" applyFont="1"/>
    <xf numFmtId="0" fontId="8" fillId="0" borderId="0" xfId="2" quotePrefix="1" applyAlignment="1">
      <alignment horizontal="left"/>
    </xf>
    <xf numFmtId="0" fontId="8" fillId="0" borderId="1" xfId="2" quotePrefix="1" applyBorder="1" applyAlignment="1">
      <alignment horizontal="left"/>
    </xf>
    <xf numFmtId="0" fontId="8" fillId="0" borderId="0" xfId="2" quotePrefix="1"/>
    <xf numFmtId="0" fontId="8" fillId="0" borderId="1" xfId="2" applyBorder="1" applyAlignment="1">
      <alignment horizontal="left"/>
    </xf>
    <xf numFmtId="0" fontId="17" fillId="6" borderId="0" xfId="2" applyFont="1" applyFill="1"/>
    <xf numFmtId="0" fontId="9" fillId="7" borderId="0" xfId="2" applyFont="1" applyFill="1"/>
    <xf numFmtId="0" fontId="0" fillId="0" borderId="1" xfId="0" applyBorder="1" applyAlignment="1">
      <alignment vertical="top"/>
    </xf>
    <xf numFmtId="0" fontId="0" fillId="0" borderId="0" xfId="0" applyAlignment="1">
      <alignment horizontal="right" vertical="top"/>
    </xf>
    <xf numFmtId="0" fontId="0" fillId="0" borderId="0" xfId="0" applyAlignment="1">
      <alignment vertical="top"/>
    </xf>
    <xf numFmtId="0" fontId="0" fillId="3" borderId="0" xfId="0" applyFill="1" applyAlignment="1">
      <alignment horizontal="left" vertical="top"/>
    </xf>
    <xf numFmtId="0" fontId="0" fillId="3" borderId="1" xfId="0" applyFill="1" applyBorder="1" applyAlignment="1">
      <alignment horizontal="left" vertical="top"/>
    </xf>
    <xf numFmtId="0" fontId="0" fillId="3" borderId="0" xfId="0" applyFill="1" applyAlignment="1">
      <alignment vertical="top"/>
    </xf>
    <xf numFmtId="0" fontId="0" fillId="0" borderId="1" xfId="1" quotePrefix="1" applyNumberFormat="1" applyFont="1" applyFill="1" applyBorder="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vertical="top"/>
    </xf>
    <xf numFmtId="0" fontId="17" fillId="0" borderId="5" xfId="0" applyFont="1" applyBorder="1" applyAlignment="1">
      <alignment vertical="top"/>
    </xf>
    <xf numFmtId="0" fontId="17" fillId="0" borderId="4" xfId="0" applyFont="1" applyBorder="1" applyAlignment="1">
      <alignment vertical="top"/>
    </xf>
    <xf numFmtId="43" fontId="0" fillId="0" borderId="0" xfId="1" applyFont="1" applyAlignment="1">
      <alignment vertical="top"/>
    </xf>
    <xf numFmtId="0" fontId="0" fillId="0" borderId="0" xfId="0" applyAlignment="1">
      <alignment vertical="top" wrapText="1"/>
    </xf>
    <xf numFmtId="43" fontId="0" fillId="0" borderId="0" xfId="1" applyFont="1" applyFill="1" applyAlignment="1">
      <alignment vertical="top"/>
    </xf>
    <xf numFmtId="0" fontId="0" fillId="0" borderId="1" xfId="0" quotePrefix="1" applyBorder="1" applyAlignment="1">
      <alignment vertical="top"/>
    </xf>
    <xf numFmtId="0" fontId="16" fillId="5" borderId="0" xfId="0" quotePrefix="1" applyFont="1" applyFill="1" applyAlignment="1">
      <alignment horizontal="left" vertical="top"/>
    </xf>
    <xf numFmtId="43" fontId="0" fillId="0" borderId="0" xfId="1" applyFont="1" applyBorder="1" applyAlignment="1">
      <alignment vertical="top"/>
    </xf>
    <xf numFmtId="43" fontId="0" fillId="0" borderId="0" xfId="0" applyNumberFormat="1" applyAlignment="1">
      <alignment vertical="top"/>
    </xf>
    <xf numFmtId="0" fontId="0" fillId="0" borderId="1" xfId="0" quotePrefix="1" applyBorder="1" applyAlignment="1">
      <alignment horizontal="left" vertical="top"/>
    </xf>
    <xf numFmtId="0" fontId="0" fillId="0" borderId="0" xfId="0" quotePrefix="1" applyAlignment="1">
      <alignment horizontal="left" vertical="top"/>
    </xf>
    <xf numFmtId="0" fontId="0" fillId="4" borderId="0" xfId="0" applyFill="1" applyAlignment="1">
      <alignment vertical="top"/>
    </xf>
    <xf numFmtId="0" fontId="16" fillId="0" borderId="0" xfId="0" applyFont="1" applyAlignment="1">
      <alignment vertical="top"/>
    </xf>
    <xf numFmtId="0" fontId="15" fillId="4" borderId="0" xfId="0" applyFont="1" applyFill="1" applyAlignment="1">
      <alignment horizontal="left" vertical="top"/>
    </xf>
    <xf numFmtId="0" fontId="0" fillId="0" borderId="0" xfId="0" quotePrefix="1" applyAlignment="1">
      <alignment vertical="top"/>
    </xf>
    <xf numFmtId="0" fontId="5" fillId="0" borderId="0" xfId="0" applyFont="1" applyAlignment="1">
      <alignment vertical="top"/>
    </xf>
    <xf numFmtId="0" fontId="6" fillId="4" borderId="0" xfId="0" applyFont="1" applyFill="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0" xfId="0" applyFont="1" applyAlignment="1">
      <alignment horizontal="center" vertical="top"/>
    </xf>
    <xf numFmtId="43" fontId="0" fillId="0" borderId="0" xfId="0" applyNumberFormat="1" applyAlignment="1">
      <alignment horizontal="left" vertical="top"/>
    </xf>
    <xf numFmtId="0" fontId="6" fillId="0" borderId="0" xfId="0" applyFont="1" applyAlignment="1">
      <alignment horizontal="left" vertical="top"/>
    </xf>
    <xf numFmtId="0" fontId="16" fillId="0" borderId="0" xfId="0" applyFont="1" applyAlignment="1">
      <alignment horizontal="left" vertical="top"/>
    </xf>
    <xf numFmtId="0" fontId="0" fillId="0" borderId="1" xfId="0" applyBorder="1" applyAlignment="1">
      <alignment horizontal="left" vertical="top"/>
    </xf>
    <xf numFmtId="43" fontId="2" fillId="0" borderId="0" xfId="1" applyFont="1" applyAlignment="1">
      <alignment vertical="top"/>
    </xf>
    <xf numFmtId="43" fontId="2" fillId="0" borderId="0" xfId="1" applyFont="1" applyFill="1" applyAlignment="1">
      <alignment vertical="top"/>
    </xf>
    <xf numFmtId="0" fontId="0" fillId="3" borderId="0" xfId="0" applyFill="1" applyAlignment="1">
      <alignment horizontal="left" vertical="top" wrapText="1"/>
    </xf>
    <xf numFmtId="0" fontId="0" fillId="3" borderId="0" xfId="0" applyFill="1" applyAlignment="1">
      <alignment vertical="top" wrapText="1"/>
    </xf>
    <xf numFmtId="0" fontId="2"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2" fillId="0" borderId="0" xfId="0" applyFont="1" applyAlignment="1">
      <alignment vertical="top" wrapText="1"/>
    </xf>
    <xf numFmtId="0" fontId="0" fillId="0" borderId="4" xfId="0" applyBorder="1" applyAlignment="1">
      <alignment vertical="top" wrapText="1"/>
    </xf>
    <xf numFmtId="0" fontId="3" fillId="0" borderId="0" xfId="0" applyFont="1" applyAlignment="1">
      <alignment vertical="top" wrapText="1"/>
    </xf>
    <xf numFmtId="43" fontId="0" fillId="0" borderId="0" xfId="3" applyFont="1"/>
    <xf numFmtId="0" fontId="16" fillId="0" borderId="0" xfId="2" applyFont="1"/>
    <xf numFmtId="0" fontId="0" fillId="0" borderId="6" xfId="0" quotePrefix="1" applyBorder="1" applyAlignment="1">
      <alignment horizontal="left" vertical="top"/>
    </xf>
    <xf numFmtId="0" fontId="0" fillId="0" borderId="4" xfId="0" applyBorder="1" applyAlignment="1">
      <alignment horizontal="left" vertical="top" wrapText="1"/>
    </xf>
    <xf numFmtId="0" fontId="2" fillId="0" borderId="0" xfId="0" applyFont="1" applyAlignment="1">
      <alignment horizontal="left" vertical="top"/>
    </xf>
    <xf numFmtId="0" fontId="17" fillId="0" borderId="5" xfId="0" applyFont="1" applyBorder="1" applyAlignment="1">
      <alignment horizontal="left" vertical="top"/>
    </xf>
    <xf numFmtId="0" fontId="17" fillId="0" borderId="4" xfId="0" applyFont="1" applyBorder="1" applyAlignment="1">
      <alignment horizontal="left" vertical="top"/>
    </xf>
    <xf numFmtId="43" fontId="0" fillId="0" borderId="0" xfId="1" applyFont="1" applyAlignment="1">
      <alignment horizontal="left" vertical="top"/>
    </xf>
    <xf numFmtId="43" fontId="0" fillId="0" borderId="0" xfId="1" applyFont="1" applyFill="1" applyAlignment="1">
      <alignment horizontal="left" vertical="top"/>
    </xf>
    <xf numFmtId="0" fontId="0" fillId="4" borderId="0" xfId="0" applyFill="1" applyAlignment="1">
      <alignment horizontal="left" vertical="top"/>
    </xf>
    <xf numFmtId="0" fontId="5" fillId="0" borderId="0" xfId="0" applyFont="1" applyAlignment="1">
      <alignment horizontal="left" vertical="top"/>
    </xf>
    <xf numFmtId="0" fontId="9" fillId="0" borderId="1" xfId="0" applyFont="1" applyBorder="1" applyAlignment="1">
      <alignment horizontal="left" vertical="top"/>
    </xf>
    <xf numFmtId="0" fontId="9" fillId="0" borderId="0" xfId="0" applyFont="1" applyAlignment="1">
      <alignment horizontal="left" vertical="top"/>
    </xf>
    <xf numFmtId="43" fontId="2" fillId="0" borderId="0" xfId="1" applyFont="1" applyAlignment="1">
      <alignment horizontal="left" vertical="top"/>
    </xf>
    <xf numFmtId="43" fontId="9" fillId="0" borderId="0" xfId="1" applyFont="1" applyAlignment="1">
      <alignment horizontal="left" vertical="top"/>
    </xf>
    <xf numFmtId="0" fontId="14" fillId="0" borderId="0" xfId="0" applyFont="1" applyAlignment="1">
      <alignment horizontal="left" vertical="top" wrapText="1" indent="1"/>
    </xf>
    <xf numFmtId="0" fontId="16" fillId="0" borderId="0" xfId="0" quotePrefix="1" applyFont="1" applyAlignment="1">
      <alignment horizontal="left" vertical="top"/>
    </xf>
    <xf numFmtId="0" fontId="0" fillId="0" borderId="0" xfId="0" pivotButton="1"/>
    <xf numFmtId="0" fontId="0" fillId="0" borderId="4" xfId="0" applyBorder="1" applyAlignment="1">
      <alignment vertical="top"/>
    </xf>
    <xf numFmtId="43" fontId="0" fillId="2" borderId="0" xfId="1" quotePrefix="1" applyFont="1" applyFill="1" applyBorder="1" applyAlignment="1">
      <alignment vertical="top"/>
    </xf>
    <xf numFmtId="0" fontId="0" fillId="0" borderId="4" xfId="0" applyBorder="1" applyAlignment="1">
      <alignment horizontal="left" vertical="top"/>
    </xf>
    <xf numFmtId="0" fontId="0" fillId="5" borderId="0" xfId="0" quotePrefix="1" applyFill="1" applyAlignment="1">
      <alignment horizontal="left" vertical="top"/>
    </xf>
    <xf numFmtId="43" fontId="0" fillId="2" borderId="0" xfId="1" quotePrefix="1" applyFont="1" applyFill="1" applyAlignment="1">
      <alignment horizontal="left" vertical="top"/>
    </xf>
    <xf numFmtId="0" fontId="2" fillId="4" borderId="0" xfId="0" applyFont="1" applyFill="1" applyAlignment="1">
      <alignment horizontal="left" vertical="top"/>
    </xf>
    <xf numFmtId="0" fontId="18" fillId="0" borderId="0" xfId="0" applyFont="1" applyAlignment="1">
      <alignment horizontal="left" vertical="top" wrapText="1"/>
    </xf>
    <xf numFmtId="0" fontId="18" fillId="0" borderId="2"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0" fillId="0" borderId="0" xfId="0" applyAlignment="1">
      <alignment horizontal="left" vertical="top" wrapText="1" indent="1"/>
    </xf>
    <xf numFmtId="0" fontId="0" fillId="0" borderId="2" xfId="0" applyBorder="1" applyAlignment="1">
      <alignment horizontal="left" vertical="top" wrapText="1" indent="1"/>
    </xf>
    <xf numFmtId="0" fontId="2" fillId="3" borderId="0" xfId="0" applyFont="1" applyFill="1" applyAlignment="1">
      <alignment horizontal="center" vertical="top" wrapText="1"/>
    </xf>
    <xf numFmtId="0" fontId="3" fillId="0" borderId="0" xfId="0" applyFont="1" applyAlignment="1">
      <alignment horizontal="left" vertical="top" wrapText="1" indent="2"/>
    </xf>
    <xf numFmtId="0" fontId="3" fillId="0" borderId="2" xfId="0" applyFont="1" applyBorder="1" applyAlignment="1">
      <alignment horizontal="left" vertical="top" wrapText="1" indent="2"/>
    </xf>
    <xf numFmtId="0" fontId="2" fillId="3" borderId="1" xfId="0" applyFont="1" applyFill="1" applyBorder="1" applyAlignment="1">
      <alignment horizontal="center" vertical="top"/>
    </xf>
    <xf numFmtId="0" fontId="2" fillId="3" borderId="0" xfId="0" applyFont="1" applyFill="1" applyAlignment="1">
      <alignment horizontal="center" vertical="top"/>
    </xf>
    <xf numFmtId="0" fontId="3" fillId="5" borderId="0" xfId="0" applyFont="1" applyFill="1" applyAlignment="1">
      <alignment horizontal="left" vertical="top" wrapText="1"/>
    </xf>
    <xf numFmtId="0" fontId="3" fillId="5" borderId="2" xfId="0" applyFont="1" applyFill="1" applyBorder="1" applyAlignment="1">
      <alignment horizontal="left" vertical="top" wrapText="1"/>
    </xf>
    <xf numFmtId="0" fontId="3" fillId="2" borderId="0" xfId="0" applyFont="1" applyFill="1" applyAlignment="1">
      <alignment horizontal="left" vertical="top" wrapText="1" indent="2"/>
    </xf>
    <xf numFmtId="0" fontId="3" fillId="2" borderId="2" xfId="0" applyFont="1" applyFill="1" applyBorder="1" applyAlignment="1">
      <alignment horizontal="left" vertical="top" wrapText="1" indent="2"/>
    </xf>
    <xf numFmtId="0" fontId="14" fillId="0" borderId="0" xfId="0" applyFont="1" applyAlignment="1">
      <alignment horizontal="left" vertical="top" wrapText="1" indent="1"/>
    </xf>
    <xf numFmtId="0" fontId="14" fillId="0" borderId="2" xfId="0" applyFont="1" applyBorder="1" applyAlignment="1">
      <alignment horizontal="left" vertical="top" wrapText="1" indent="1"/>
    </xf>
    <xf numFmtId="0" fontId="8" fillId="0" borderId="0" xfId="2" applyAlignment="1">
      <alignment horizontal="left" vertical="top"/>
    </xf>
    <xf numFmtId="0" fontId="8" fillId="0" borderId="0" xfId="2"/>
    <xf numFmtId="0" fontId="2" fillId="0" borderId="0" xfId="0" applyFont="1" applyFill="1" applyAlignment="1">
      <alignment vertical="top" wrapText="1"/>
    </xf>
  </cellXfs>
  <cellStyles count="4">
    <cellStyle name="Comma" xfId="1" builtinId="3"/>
    <cellStyle name="Comma 2" xfId="3" xr:uid="{6D5FF165-8537-4684-BD02-DEAEEAF54C79}"/>
    <cellStyle name="Normal" xfId="0" builtinId="0"/>
    <cellStyle name="Normal 2" xfId="2" xr:uid="{2A6232D2-10A5-438A-9A53-2AD1798FA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64062</xdr:rowOff>
    </xdr:from>
    <xdr:to>
      <xdr:col>8</xdr:col>
      <xdr:colOff>293568</xdr:colOff>
      <xdr:row>50</xdr:row>
      <xdr:rowOff>104028</xdr:rowOff>
    </xdr:to>
    <xdr:pic>
      <xdr:nvPicPr>
        <xdr:cNvPr id="11" name="Picture 10">
          <a:extLst>
            <a:ext uri="{FF2B5EF4-FFF2-40B4-BE49-F238E27FC236}">
              <a16:creationId xmlns:a16="http://schemas.microsoft.com/office/drawing/2014/main" id="{7510D71F-42C7-E21E-A993-DD7025286A0A}"/>
            </a:ext>
          </a:extLst>
        </xdr:cNvPr>
        <xdr:cNvPicPr>
          <a:picLocks noChangeAspect="1"/>
        </xdr:cNvPicPr>
      </xdr:nvPicPr>
      <xdr:blipFill>
        <a:blip xmlns:r="http://schemas.openxmlformats.org/officeDocument/2006/relationships" r:embed="rId1"/>
        <a:stretch>
          <a:fillRect/>
        </a:stretch>
      </xdr:blipFill>
      <xdr:spPr>
        <a:xfrm>
          <a:off x="313765" y="1767356"/>
          <a:ext cx="4566184" cy="5236320"/>
        </a:xfrm>
        <a:prstGeom prst="rect">
          <a:avLst/>
        </a:prstGeom>
      </xdr:spPr>
    </xdr:pic>
    <xdr:clientData/>
  </xdr:twoCellAnchor>
  <xdr:twoCellAnchor editAs="oneCell">
    <xdr:from>
      <xdr:col>0</xdr:col>
      <xdr:colOff>302559</xdr:colOff>
      <xdr:row>52</xdr:row>
      <xdr:rowOff>86472</xdr:rowOff>
    </xdr:from>
    <xdr:to>
      <xdr:col>8</xdr:col>
      <xdr:colOff>324970</xdr:colOff>
      <xdr:row>75</xdr:row>
      <xdr:rowOff>18003</xdr:rowOff>
    </xdr:to>
    <xdr:pic>
      <xdr:nvPicPr>
        <xdr:cNvPr id="15" name="Picture 14">
          <a:extLst>
            <a:ext uri="{FF2B5EF4-FFF2-40B4-BE49-F238E27FC236}">
              <a16:creationId xmlns:a16="http://schemas.microsoft.com/office/drawing/2014/main" id="{41CAD5BE-6DA2-8DBF-8AA1-C1C9A9666FBC}"/>
            </a:ext>
          </a:extLst>
        </xdr:cNvPr>
        <xdr:cNvPicPr>
          <a:picLocks noChangeAspect="1"/>
        </xdr:cNvPicPr>
      </xdr:nvPicPr>
      <xdr:blipFill>
        <a:blip xmlns:r="http://schemas.openxmlformats.org/officeDocument/2006/relationships" r:embed="rId2"/>
        <a:stretch>
          <a:fillRect/>
        </a:stretch>
      </xdr:blipFill>
      <xdr:spPr>
        <a:xfrm>
          <a:off x="302559" y="7347884"/>
          <a:ext cx="4605617" cy="4055296"/>
        </a:xfrm>
        <a:prstGeom prst="rect">
          <a:avLst/>
        </a:prstGeom>
      </xdr:spPr>
    </xdr:pic>
    <xdr:clientData/>
  </xdr:twoCellAnchor>
  <xdr:twoCellAnchor editAs="oneCell">
    <xdr:from>
      <xdr:col>1</xdr:col>
      <xdr:colOff>56030</xdr:colOff>
      <xdr:row>77</xdr:row>
      <xdr:rowOff>68917</xdr:rowOff>
    </xdr:from>
    <xdr:to>
      <xdr:col>8</xdr:col>
      <xdr:colOff>56030</xdr:colOff>
      <xdr:row>96</xdr:row>
      <xdr:rowOff>106300</xdr:rowOff>
    </xdr:to>
    <xdr:pic>
      <xdr:nvPicPr>
        <xdr:cNvPr id="21" name="Picture 20">
          <a:extLst>
            <a:ext uri="{FF2B5EF4-FFF2-40B4-BE49-F238E27FC236}">
              <a16:creationId xmlns:a16="http://schemas.microsoft.com/office/drawing/2014/main" id="{C08224E5-EC1F-0E2A-AD8A-CACE96C9F63E}"/>
            </a:ext>
          </a:extLst>
        </xdr:cNvPr>
        <xdr:cNvPicPr>
          <a:picLocks noChangeAspect="1"/>
        </xdr:cNvPicPr>
      </xdr:nvPicPr>
      <xdr:blipFill>
        <a:blip xmlns:r="http://schemas.openxmlformats.org/officeDocument/2006/relationships" r:embed="rId3"/>
        <a:stretch>
          <a:fillRect/>
        </a:stretch>
      </xdr:blipFill>
      <xdr:spPr>
        <a:xfrm>
          <a:off x="369795" y="11812682"/>
          <a:ext cx="4269441" cy="3437621"/>
        </a:xfrm>
        <a:prstGeom prst="rect">
          <a:avLst/>
        </a:prstGeom>
      </xdr:spPr>
    </xdr:pic>
    <xdr:clientData/>
  </xdr:twoCellAnchor>
  <xdr:twoCellAnchor>
    <xdr:from>
      <xdr:col>1</xdr:col>
      <xdr:colOff>19237</xdr:colOff>
      <xdr:row>101</xdr:row>
      <xdr:rowOff>95997</xdr:rowOff>
    </xdr:from>
    <xdr:to>
      <xdr:col>13</xdr:col>
      <xdr:colOff>590738</xdr:colOff>
      <xdr:row>108</xdr:row>
      <xdr:rowOff>33618</xdr:rowOff>
    </xdr:to>
    <xdr:grpSp>
      <xdr:nvGrpSpPr>
        <xdr:cNvPr id="26" name="Group 25">
          <a:extLst>
            <a:ext uri="{FF2B5EF4-FFF2-40B4-BE49-F238E27FC236}">
              <a16:creationId xmlns:a16="http://schemas.microsoft.com/office/drawing/2014/main" id="{87483E4C-20F5-015D-815B-063B0317EBBC}"/>
            </a:ext>
          </a:extLst>
        </xdr:cNvPr>
        <xdr:cNvGrpSpPr/>
      </xdr:nvGrpSpPr>
      <xdr:grpSpPr>
        <a:xfrm>
          <a:off x="333002" y="19041409"/>
          <a:ext cx="7952442" cy="1244974"/>
          <a:chOff x="9121589" y="13741588"/>
          <a:chExt cx="7866530" cy="1195854"/>
        </a:xfrm>
      </xdr:grpSpPr>
      <xdr:pic>
        <xdr:nvPicPr>
          <xdr:cNvPr id="24" name="Picture 23">
            <a:extLst>
              <a:ext uri="{FF2B5EF4-FFF2-40B4-BE49-F238E27FC236}">
                <a16:creationId xmlns:a16="http://schemas.microsoft.com/office/drawing/2014/main" id="{A5A2FDF3-399D-58C0-4924-06B0F6B670FC}"/>
              </a:ext>
            </a:extLst>
          </xdr:cNvPr>
          <xdr:cNvPicPr>
            <a:picLocks noChangeAspect="1"/>
          </xdr:cNvPicPr>
        </xdr:nvPicPr>
        <xdr:blipFill rotWithShape="1">
          <a:blip xmlns:r="http://schemas.openxmlformats.org/officeDocument/2006/relationships" r:embed="rId4"/>
          <a:srcRect r="2005" b="67052"/>
          <a:stretch/>
        </xdr:blipFill>
        <xdr:spPr>
          <a:xfrm>
            <a:off x="9121589" y="13741588"/>
            <a:ext cx="7866530" cy="1195854"/>
          </a:xfrm>
          <a:prstGeom prst="rect">
            <a:avLst/>
          </a:prstGeom>
        </xdr:spPr>
      </xdr:pic>
      <xdr:sp macro="" textlink="">
        <xdr:nvSpPr>
          <xdr:cNvPr id="25" name="Oval 24">
            <a:extLst>
              <a:ext uri="{FF2B5EF4-FFF2-40B4-BE49-F238E27FC236}">
                <a16:creationId xmlns:a16="http://schemas.microsoft.com/office/drawing/2014/main" id="{044390CD-9DD9-FE74-805E-4D1F8FB2BC48}"/>
              </a:ext>
            </a:extLst>
          </xdr:cNvPr>
          <xdr:cNvSpPr/>
        </xdr:nvSpPr>
        <xdr:spPr>
          <a:xfrm>
            <a:off x="15941114" y="14604440"/>
            <a:ext cx="691590" cy="293034"/>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22412</xdr:colOff>
      <xdr:row>111</xdr:row>
      <xdr:rowOff>145677</xdr:rowOff>
    </xdr:from>
    <xdr:to>
      <xdr:col>15</xdr:col>
      <xdr:colOff>510003</xdr:colOff>
      <xdr:row>122</xdr:row>
      <xdr:rowOff>50129</xdr:rowOff>
    </xdr:to>
    <xdr:grpSp>
      <xdr:nvGrpSpPr>
        <xdr:cNvPr id="40" name="Group 39">
          <a:extLst>
            <a:ext uri="{FF2B5EF4-FFF2-40B4-BE49-F238E27FC236}">
              <a16:creationId xmlns:a16="http://schemas.microsoft.com/office/drawing/2014/main" id="{3E77F871-E53A-4AD6-C167-F392D3950CD2}"/>
            </a:ext>
          </a:extLst>
        </xdr:cNvPr>
        <xdr:cNvGrpSpPr/>
      </xdr:nvGrpSpPr>
      <xdr:grpSpPr>
        <a:xfrm>
          <a:off x="336177" y="20958736"/>
          <a:ext cx="9093708" cy="1958864"/>
          <a:chOff x="11844618" y="17839765"/>
          <a:chExt cx="8996030" cy="1879862"/>
        </a:xfrm>
      </xdr:grpSpPr>
      <xdr:pic>
        <xdr:nvPicPr>
          <xdr:cNvPr id="27" name="Picture 26">
            <a:extLst>
              <a:ext uri="{FF2B5EF4-FFF2-40B4-BE49-F238E27FC236}">
                <a16:creationId xmlns:a16="http://schemas.microsoft.com/office/drawing/2014/main" id="{92FA07B2-E7D5-6746-4B91-A6140F544E2A}"/>
              </a:ext>
            </a:extLst>
          </xdr:cNvPr>
          <xdr:cNvPicPr>
            <a:picLocks noChangeAspect="1"/>
          </xdr:cNvPicPr>
        </xdr:nvPicPr>
        <xdr:blipFill>
          <a:blip xmlns:r="http://schemas.openxmlformats.org/officeDocument/2006/relationships" r:embed="rId5"/>
          <a:stretch>
            <a:fillRect/>
          </a:stretch>
        </xdr:blipFill>
        <xdr:spPr>
          <a:xfrm>
            <a:off x="11844618" y="17839765"/>
            <a:ext cx="8996030" cy="1879862"/>
          </a:xfrm>
          <a:prstGeom prst="rect">
            <a:avLst/>
          </a:prstGeom>
        </xdr:spPr>
      </xdr:pic>
      <xdr:sp macro="" textlink="">
        <xdr:nvSpPr>
          <xdr:cNvPr id="34" name="Oval 33">
            <a:extLst>
              <a:ext uri="{FF2B5EF4-FFF2-40B4-BE49-F238E27FC236}">
                <a16:creationId xmlns:a16="http://schemas.microsoft.com/office/drawing/2014/main" id="{E64263E1-48B6-EACB-9053-08AEC594BED0}"/>
              </a:ext>
            </a:extLst>
          </xdr:cNvPr>
          <xdr:cNvSpPr/>
        </xdr:nvSpPr>
        <xdr:spPr>
          <a:xfrm>
            <a:off x="19949646" y="17895794"/>
            <a:ext cx="366619" cy="38100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6" name="Oval 35">
            <a:extLst>
              <a:ext uri="{FF2B5EF4-FFF2-40B4-BE49-F238E27FC236}">
                <a16:creationId xmlns:a16="http://schemas.microsoft.com/office/drawing/2014/main" id="{431A0042-453A-4FC4-98E8-08305B600740}"/>
              </a:ext>
            </a:extLst>
          </xdr:cNvPr>
          <xdr:cNvSpPr/>
        </xdr:nvSpPr>
        <xdr:spPr>
          <a:xfrm>
            <a:off x="19666324" y="19206882"/>
            <a:ext cx="360269" cy="38100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a:extLst>
              <a:ext uri="{FF2B5EF4-FFF2-40B4-BE49-F238E27FC236}">
                <a16:creationId xmlns:a16="http://schemas.microsoft.com/office/drawing/2014/main" id="{A50AE0B2-A007-A29B-6515-41D787DC9696}"/>
              </a:ext>
            </a:extLst>
          </xdr:cNvPr>
          <xdr:cNvCxnSpPr/>
        </xdr:nvCxnSpPr>
        <xdr:spPr>
          <a:xfrm flipH="1">
            <a:off x="19871204" y="18324793"/>
            <a:ext cx="156883" cy="8004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xdr:colOff>
      <xdr:row>130</xdr:row>
      <xdr:rowOff>36792</xdr:rowOff>
    </xdr:from>
    <xdr:to>
      <xdr:col>14</xdr:col>
      <xdr:colOff>381000</xdr:colOff>
      <xdr:row>151</xdr:row>
      <xdr:rowOff>145677</xdr:rowOff>
    </xdr:to>
    <xdr:grpSp>
      <xdr:nvGrpSpPr>
        <xdr:cNvPr id="61" name="Group 60">
          <a:extLst>
            <a:ext uri="{FF2B5EF4-FFF2-40B4-BE49-F238E27FC236}">
              <a16:creationId xmlns:a16="http://schemas.microsoft.com/office/drawing/2014/main" id="{84265973-824C-EBAE-79A7-5747437B7BD7}"/>
            </a:ext>
          </a:extLst>
        </xdr:cNvPr>
        <xdr:cNvGrpSpPr/>
      </xdr:nvGrpSpPr>
      <xdr:grpSpPr>
        <a:xfrm>
          <a:off x="313766" y="24398380"/>
          <a:ext cx="8374528" cy="4030944"/>
          <a:chOff x="9200030" y="21095820"/>
          <a:chExt cx="9612068" cy="4998148"/>
        </a:xfrm>
      </xdr:grpSpPr>
      <xdr:pic>
        <xdr:nvPicPr>
          <xdr:cNvPr id="41" name="Picture 40">
            <a:extLst>
              <a:ext uri="{FF2B5EF4-FFF2-40B4-BE49-F238E27FC236}">
                <a16:creationId xmlns:a16="http://schemas.microsoft.com/office/drawing/2014/main" id="{09FD7216-47D7-E0BE-4698-E58742026ABF}"/>
              </a:ext>
            </a:extLst>
          </xdr:cNvPr>
          <xdr:cNvPicPr>
            <a:picLocks noChangeAspect="1"/>
          </xdr:cNvPicPr>
        </xdr:nvPicPr>
        <xdr:blipFill>
          <a:blip xmlns:r="http://schemas.openxmlformats.org/officeDocument/2006/relationships" r:embed="rId6"/>
          <a:stretch>
            <a:fillRect/>
          </a:stretch>
        </xdr:blipFill>
        <xdr:spPr>
          <a:xfrm>
            <a:off x="9200030" y="21095820"/>
            <a:ext cx="9612068" cy="4998148"/>
          </a:xfrm>
          <a:prstGeom prst="rect">
            <a:avLst/>
          </a:prstGeom>
        </xdr:spPr>
      </xdr:pic>
      <xdr:pic>
        <xdr:nvPicPr>
          <xdr:cNvPr id="42" name="Picture 41">
            <a:extLst>
              <a:ext uri="{FF2B5EF4-FFF2-40B4-BE49-F238E27FC236}">
                <a16:creationId xmlns:a16="http://schemas.microsoft.com/office/drawing/2014/main" id="{7E441A35-4800-05D6-CF3C-31528C0C74A3}"/>
              </a:ext>
            </a:extLst>
          </xdr:cNvPr>
          <xdr:cNvPicPr>
            <a:picLocks noChangeAspect="1"/>
          </xdr:cNvPicPr>
        </xdr:nvPicPr>
        <xdr:blipFill>
          <a:blip xmlns:r="http://schemas.openxmlformats.org/officeDocument/2006/relationships" r:embed="rId7"/>
          <a:stretch>
            <a:fillRect/>
          </a:stretch>
        </xdr:blipFill>
        <xdr:spPr>
          <a:xfrm>
            <a:off x="12444880" y="23457086"/>
            <a:ext cx="3371006" cy="2335680"/>
          </a:xfrm>
          <a:prstGeom prst="rect">
            <a:avLst/>
          </a:prstGeom>
        </xdr:spPr>
      </xdr:pic>
      <xdr:sp macro="" textlink="">
        <xdr:nvSpPr>
          <xdr:cNvPr id="43" name="Oval 42">
            <a:extLst>
              <a:ext uri="{FF2B5EF4-FFF2-40B4-BE49-F238E27FC236}">
                <a16:creationId xmlns:a16="http://schemas.microsoft.com/office/drawing/2014/main" id="{0001DE75-F565-F57A-8DC8-842A968C9B99}"/>
              </a:ext>
            </a:extLst>
          </xdr:cNvPr>
          <xdr:cNvSpPr/>
        </xdr:nvSpPr>
        <xdr:spPr>
          <a:xfrm>
            <a:off x="10189322" y="21512119"/>
            <a:ext cx="571500" cy="272116"/>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4" name="Oval 43">
            <a:extLst>
              <a:ext uri="{FF2B5EF4-FFF2-40B4-BE49-F238E27FC236}">
                <a16:creationId xmlns:a16="http://schemas.microsoft.com/office/drawing/2014/main" id="{02464000-3C11-4FA8-B3CC-D4FE6786828B}"/>
              </a:ext>
            </a:extLst>
          </xdr:cNvPr>
          <xdr:cNvSpPr/>
        </xdr:nvSpPr>
        <xdr:spPr>
          <a:xfrm>
            <a:off x="9287994" y="21758648"/>
            <a:ext cx="707652" cy="723526"/>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5" name="Oval 44">
            <a:extLst>
              <a:ext uri="{FF2B5EF4-FFF2-40B4-BE49-F238E27FC236}">
                <a16:creationId xmlns:a16="http://schemas.microsoft.com/office/drawing/2014/main" id="{BD11889A-7507-4648-9333-E6BD0AB4DC66}"/>
              </a:ext>
            </a:extLst>
          </xdr:cNvPr>
          <xdr:cNvSpPr/>
        </xdr:nvSpPr>
        <xdr:spPr>
          <a:xfrm>
            <a:off x="14285818" y="25496556"/>
            <a:ext cx="830917" cy="344209"/>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0340D6FA-8CB6-146A-D4B2-1D0AA82C2261}"/>
              </a:ext>
            </a:extLst>
          </xdr:cNvPr>
          <xdr:cNvCxnSpPr/>
        </xdr:nvCxnSpPr>
        <xdr:spPr>
          <a:xfrm flipH="1">
            <a:off x="10085294" y="21862676"/>
            <a:ext cx="355413" cy="26091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a:extLst>
              <a:ext uri="{FF2B5EF4-FFF2-40B4-BE49-F238E27FC236}">
                <a16:creationId xmlns:a16="http://schemas.microsoft.com/office/drawing/2014/main" id="{561EE6A4-8FC8-4F97-9EFF-C5CE2AC67FB6}"/>
              </a:ext>
            </a:extLst>
          </xdr:cNvPr>
          <xdr:cNvCxnSpPr/>
        </xdr:nvCxnSpPr>
        <xdr:spPr>
          <a:xfrm>
            <a:off x="9774704" y="22526999"/>
            <a:ext cx="4428005" cy="31008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44825</xdr:colOff>
      <xdr:row>191</xdr:row>
      <xdr:rowOff>11205</xdr:rowOff>
    </xdr:from>
    <xdr:to>
      <xdr:col>15</xdr:col>
      <xdr:colOff>224119</xdr:colOff>
      <xdr:row>206</xdr:row>
      <xdr:rowOff>22412</xdr:rowOff>
    </xdr:to>
    <xdr:grpSp>
      <xdr:nvGrpSpPr>
        <xdr:cNvPr id="93" name="Group 92">
          <a:extLst>
            <a:ext uri="{FF2B5EF4-FFF2-40B4-BE49-F238E27FC236}">
              <a16:creationId xmlns:a16="http://schemas.microsoft.com/office/drawing/2014/main" id="{7DBFE3CC-4695-1E2D-BD4A-1CF0D0A06AE8}"/>
            </a:ext>
          </a:extLst>
        </xdr:cNvPr>
        <xdr:cNvGrpSpPr/>
      </xdr:nvGrpSpPr>
      <xdr:grpSpPr>
        <a:xfrm>
          <a:off x="358590" y="35765440"/>
          <a:ext cx="8785411" cy="2812678"/>
          <a:chOff x="10029265" y="27865854"/>
          <a:chExt cx="10021699" cy="3158070"/>
        </a:xfrm>
      </xdr:grpSpPr>
      <xdr:pic>
        <xdr:nvPicPr>
          <xdr:cNvPr id="64" name="Picture 63">
            <a:extLst>
              <a:ext uri="{FF2B5EF4-FFF2-40B4-BE49-F238E27FC236}">
                <a16:creationId xmlns:a16="http://schemas.microsoft.com/office/drawing/2014/main" id="{A7C7A6EA-3689-33B8-9903-38414067E6BE}"/>
              </a:ext>
            </a:extLst>
          </xdr:cNvPr>
          <xdr:cNvPicPr>
            <a:picLocks noChangeAspect="1"/>
          </xdr:cNvPicPr>
        </xdr:nvPicPr>
        <xdr:blipFill>
          <a:blip xmlns:r="http://schemas.openxmlformats.org/officeDocument/2006/relationships" r:embed="rId8"/>
          <a:stretch>
            <a:fillRect/>
          </a:stretch>
        </xdr:blipFill>
        <xdr:spPr>
          <a:xfrm>
            <a:off x="10029265" y="27880235"/>
            <a:ext cx="10021699" cy="3143689"/>
          </a:xfrm>
          <a:prstGeom prst="rect">
            <a:avLst/>
          </a:prstGeom>
        </xdr:spPr>
      </xdr:pic>
      <xdr:sp macro="" textlink="">
        <xdr:nvSpPr>
          <xdr:cNvPr id="66" name="Oval 65">
            <a:extLst>
              <a:ext uri="{FF2B5EF4-FFF2-40B4-BE49-F238E27FC236}">
                <a16:creationId xmlns:a16="http://schemas.microsoft.com/office/drawing/2014/main" id="{CC72F32A-B69E-5EB7-8A21-D9E009C4273A}"/>
              </a:ext>
            </a:extLst>
          </xdr:cNvPr>
          <xdr:cNvSpPr/>
        </xdr:nvSpPr>
        <xdr:spPr>
          <a:xfrm>
            <a:off x="11130617" y="28134795"/>
            <a:ext cx="699620" cy="82120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7" name="Oval 66">
            <a:extLst>
              <a:ext uri="{FF2B5EF4-FFF2-40B4-BE49-F238E27FC236}">
                <a16:creationId xmlns:a16="http://schemas.microsoft.com/office/drawing/2014/main" id="{CD91142F-1181-4035-B158-D0E44FBCE573}"/>
              </a:ext>
            </a:extLst>
          </xdr:cNvPr>
          <xdr:cNvSpPr/>
        </xdr:nvSpPr>
        <xdr:spPr>
          <a:xfrm>
            <a:off x="18324793" y="27865854"/>
            <a:ext cx="699620" cy="37932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8" name="Oval 67">
            <a:extLst>
              <a:ext uri="{FF2B5EF4-FFF2-40B4-BE49-F238E27FC236}">
                <a16:creationId xmlns:a16="http://schemas.microsoft.com/office/drawing/2014/main" id="{A2CCB3A6-7134-4066-A47D-46565CF26BAF}"/>
              </a:ext>
            </a:extLst>
          </xdr:cNvPr>
          <xdr:cNvSpPr/>
        </xdr:nvSpPr>
        <xdr:spPr>
          <a:xfrm>
            <a:off x="11573996" y="30185472"/>
            <a:ext cx="1488888" cy="36979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0" name="Oval 69">
            <a:extLst>
              <a:ext uri="{FF2B5EF4-FFF2-40B4-BE49-F238E27FC236}">
                <a16:creationId xmlns:a16="http://schemas.microsoft.com/office/drawing/2014/main" id="{071339B0-0825-476F-9D31-FEDA42AE38C1}"/>
              </a:ext>
            </a:extLst>
          </xdr:cNvPr>
          <xdr:cNvSpPr/>
        </xdr:nvSpPr>
        <xdr:spPr>
          <a:xfrm>
            <a:off x="11570821" y="29758155"/>
            <a:ext cx="1495238" cy="337669"/>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7" name="Straight Arrow Connector 76">
            <a:extLst>
              <a:ext uri="{FF2B5EF4-FFF2-40B4-BE49-F238E27FC236}">
                <a16:creationId xmlns:a16="http://schemas.microsoft.com/office/drawing/2014/main" id="{4DE7368B-4C56-A12C-201F-1C92A5C569B0}"/>
              </a:ext>
            </a:extLst>
          </xdr:cNvPr>
          <xdr:cNvCxnSpPr/>
        </xdr:nvCxnSpPr>
        <xdr:spPr>
          <a:xfrm flipH="1">
            <a:off x="11900647" y="28045149"/>
            <a:ext cx="6350560" cy="53302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1" name="Connector: Elbow 80">
            <a:extLst>
              <a:ext uri="{FF2B5EF4-FFF2-40B4-BE49-F238E27FC236}">
                <a16:creationId xmlns:a16="http://schemas.microsoft.com/office/drawing/2014/main" id="{914D80A9-C293-76EE-BE94-6D6A5B31A1F1}"/>
              </a:ext>
            </a:extLst>
          </xdr:cNvPr>
          <xdr:cNvCxnSpPr>
            <a:endCxn id="70" idx="2"/>
          </xdr:cNvCxnSpPr>
        </xdr:nvCxnSpPr>
        <xdr:spPr>
          <a:xfrm rot="16200000" flipH="1">
            <a:off x="10725151" y="29078143"/>
            <a:ext cx="1243106" cy="454586"/>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nector: Elbow 84">
            <a:extLst>
              <a:ext uri="{FF2B5EF4-FFF2-40B4-BE49-F238E27FC236}">
                <a16:creationId xmlns:a16="http://schemas.microsoft.com/office/drawing/2014/main" id="{547FF63B-D45B-52F3-7B55-F9DD941432F3}"/>
              </a:ext>
            </a:extLst>
          </xdr:cNvPr>
          <xdr:cNvCxnSpPr>
            <a:endCxn id="68" idx="2"/>
          </xdr:cNvCxnSpPr>
        </xdr:nvCxnSpPr>
        <xdr:spPr>
          <a:xfrm rot="16200000" flipH="1">
            <a:off x="10504300" y="29307024"/>
            <a:ext cx="1689661" cy="44338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44823</xdr:colOff>
      <xdr:row>206</xdr:row>
      <xdr:rowOff>11208</xdr:rowOff>
    </xdr:from>
    <xdr:to>
      <xdr:col>15</xdr:col>
      <xdr:colOff>235324</xdr:colOff>
      <xdr:row>220</xdr:row>
      <xdr:rowOff>56030</xdr:rowOff>
    </xdr:to>
    <xdr:grpSp>
      <xdr:nvGrpSpPr>
        <xdr:cNvPr id="94" name="Group 93">
          <a:extLst>
            <a:ext uri="{FF2B5EF4-FFF2-40B4-BE49-F238E27FC236}">
              <a16:creationId xmlns:a16="http://schemas.microsoft.com/office/drawing/2014/main" id="{A438FB1E-DF95-4C9B-D4ED-016968E77FEA}"/>
            </a:ext>
          </a:extLst>
        </xdr:cNvPr>
        <xdr:cNvGrpSpPr/>
      </xdr:nvGrpSpPr>
      <xdr:grpSpPr>
        <a:xfrm>
          <a:off x="358588" y="38566914"/>
          <a:ext cx="8796618" cy="2659528"/>
          <a:chOff x="10029265" y="31030772"/>
          <a:chExt cx="9231013" cy="2858445"/>
        </a:xfrm>
      </xdr:grpSpPr>
      <xdr:pic>
        <xdr:nvPicPr>
          <xdr:cNvPr id="65" name="Picture 64">
            <a:extLst>
              <a:ext uri="{FF2B5EF4-FFF2-40B4-BE49-F238E27FC236}">
                <a16:creationId xmlns:a16="http://schemas.microsoft.com/office/drawing/2014/main" id="{80B18D37-4537-C318-57E2-796B0BBF26AE}"/>
              </a:ext>
            </a:extLst>
          </xdr:cNvPr>
          <xdr:cNvPicPr>
            <a:picLocks noChangeAspect="1"/>
          </xdr:cNvPicPr>
        </xdr:nvPicPr>
        <xdr:blipFill>
          <a:blip xmlns:r="http://schemas.openxmlformats.org/officeDocument/2006/relationships" r:embed="rId9"/>
          <a:stretch>
            <a:fillRect/>
          </a:stretch>
        </xdr:blipFill>
        <xdr:spPr>
          <a:xfrm>
            <a:off x="10029265" y="31107529"/>
            <a:ext cx="9231013" cy="2781688"/>
          </a:xfrm>
          <a:prstGeom prst="rect">
            <a:avLst/>
          </a:prstGeom>
        </xdr:spPr>
      </xdr:pic>
      <xdr:sp macro="" textlink="">
        <xdr:nvSpPr>
          <xdr:cNvPr id="71" name="Oval 70">
            <a:extLst>
              <a:ext uri="{FF2B5EF4-FFF2-40B4-BE49-F238E27FC236}">
                <a16:creationId xmlns:a16="http://schemas.microsoft.com/office/drawing/2014/main" id="{2FD299A2-30C6-4CE7-B608-821FD7C30757}"/>
              </a:ext>
            </a:extLst>
          </xdr:cNvPr>
          <xdr:cNvSpPr/>
        </xdr:nvSpPr>
        <xdr:spPr>
          <a:xfrm>
            <a:off x="10536705" y="32181801"/>
            <a:ext cx="1498413" cy="334494"/>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2" name="Oval 71">
            <a:extLst>
              <a:ext uri="{FF2B5EF4-FFF2-40B4-BE49-F238E27FC236}">
                <a16:creationId xmlns:a16="http://schemas.microsoft.com/office/drawing/2014/main" id="{9BA1A6E6-3FB8-4B99-9DF2-E4F9FF1439E9}"/>
              </a:ext>
            </a:extLst>
          </xdr:cNvPr>
          <xdr:cNvSpPr/>
        </xdr:nvSpPr>
        <xdr:spPr>
          <a:xfrm>
            <a:off x="10088469" y="31333329"/>
            <a:ext cx="728382" cy="878727"/>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3" name="Oval 72">
            <a:extLst>
              <a:ext uri="{FF2B5EF4-FFF2-40B4-BE49-F238E27FC236}">
                <a16:creationId xmlns:a16="http://schemas.microsoft.com/office/drawing/2014/main" id="{A4EBBCE3-BDE4-4128-985A-24D178088F1C}"/>
              </a:ext>
            </a:extLst>
          </xdr:cNvPr>
          <xdr:cNvSpPr/>
        </xdr:nvSpPr>
        <xdr:spPr>
          <a:xfrm>
            <a:off x="18403233" y="31030772"/>
            <a:ext cx="731557" cy="443378"/>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8" name="Straight Arrow Connector 77">
            <a:extLst>
              <a:ext uri="{FF2B5EF4-FFF2-40B4-BE49-F238E27FC236}">
                <a16:creationId xmlns:a16="http://schemas.microsoft.com/office/drawing/2014/main" id="{425813EB-3D14-4494-8B3F-5A59F87FD318}"/>
              </a:ext>
            </a:extLst>
          </xdr:cNvPr>
          <xdr:cNvCxnSpPr/>
        </xdr:nvCxnSpPr>
        <xdr:spPr>
          <a:xfrm flipH="1">
            <a:off x="10888943" y="31250031"/>
            <a:ext cx="7347883" cy="47382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nector: Elbow 87">
            <a:extLst>
              <a:ext uri="{FF2B5EF4-FFF2-40B4-BE49-F238E27FC236}">
                <a16:creationId xmlns:a16="http://schemas.microsoft.com/office/drawing/2014/main" id="{6B6A69AE-8D83-41B3-BEB1-A3628E09691F}"/>
              </a:ext>
            </a:extLst>
          </xdr:cNvPr>
          <xdr:cNvCxnSpPr/>
        </xdr:nvCxnSpPr>
        <xdr:spPr>
          <a:xfrm rot="16200000" flipH="1">
            <a:off x="10057282" y="31953575"/>
            <a:ext cx="467470" cy="366616"/>
          </a:xfrm>
          <a:prstGeom prst="bentConnector3">
            <a:avLst>
              <a:gd name="adj1" fmla="val 10034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0</xdr:colOff>
      <xdr:row>222</xdr:row>
      <xdr:rowOff>33617</xdr:rowOff>
    </xdr:from>
    <xdr:to>
      <xdr:col>10</xdr:col>
      <xdr:colOff>550491</xdr:colOff>
      <xdr:row>223</xdr:row>
      <xdr:rowOff>111534</xdr:rowOff>
    </xdr:to>
    <xdr:pic>
      <xdr:nvPicPr>
        <xdr:cNvPr id="95" name="Picture 94">
          <a:extLst>
            <a:ext uri="{FF2B5EF4-FFF2-40B4-BE49-F238E27FC236}">
              <a16:creationId xmlns:a16="http://schemas.microsoft.com/office/drawing/2014/main" id="{E49DB934-F8BB-9392-AFB7-58B39327FA15}"/>
            </a:ext>
          </a:extLst>
        </xdr:cNvPr>
        <xdr:cNvPicPr>
          <a:picLocks noChangeAspect="1"/>
        </xdr:cNvPicPr>
      </xdr:nvPicPr>
      <xdr:blipFill>
        <a:blip xmlns:r="http://schemas.openxmlformats.org/officeDocument/2006/relationships" r:embed="rId10"/>
        <a:stretch>
          <a:fillRect/>
        </a:stretch>
      </xdr:blipFill>
      <xdr:spPr>
        <a:xfrm>
          <a:off x="313765" y="37595735"/>
          <a:ext cx="6030167" cy="257211"/>
        </a:xfrm>
        <a:prstGeom prst="rect">
          <a:avLst/>
        </a:prstGeom>
      </xdr:spPr>
    </xdr:pic>
    <xdr:clientData/>
  </xdr:twoCellAnchor>
  <xdr:twoCellAnchor>
    <xdr:from>
      <xdr:col>1</xdr:col>
      <xdr:colOff>0</xdr:colOff>
      <xdr:row>9</xdr:row>
      <xdr:rowOff>1</xdr:rowOff>
    </xdr:from>
    <xdr:to>
      <xdr:col>12</xdr:col>
      <xdr:colOff>571500</xdr:colOff>
      <xdr:row>17</xdr:row>
      <xdr:rowOff>134472</xdr:rowOff>
    </xdr:to>
    <xdr:grpSp>
      <xdr:nvGrpSpPr>
        <xdr:cNvPr id="115" name="Group 114">
          <a:extLst>
            <a:ext uri="{FF2B5EF4-FFF2-40B4-BE49-F238E27FC236}">
              <a16:creationId xmlns:a16="http://schemas.microsoft.com/office/drawing/2014/main" id="{39F75389-A1D0-F5BD-8C6A-493ACBF8C34D}"/>
            </a:ext>
          </a:extLst>
        </xdr:cNvPr>
        <xdr:cNvGrpSpPr/>
      </xdr:nvGrpSpPr>
      <xdr:grpSpPr>
        <a:xfrm>
          <a:off x="313765" y="1763060"/>
          <a:ext cx="7339853" cy="1628588"/>
          <a:chOff x="313765" y="1703294"/>
          <a:chExt cx="7978588" cy="1614085"/>
        </a:xfrm>
      </xdr:grpSpPr>
      <xdr:pic>
        <xdr:nvPicPr>
          <xdr:cNvPr id="97" name="Picture 96">
            <a:extLst>
              <a:ext uri="{FF2B5EF4-FFF2-40B4-BE49-F238E27FC236}">
                <a16:creationId xmlns:a16="http://schemas.microsoft.com/office/drawing/2014/main" id="{5E1256AB-A2A4-60EB-2DE6-488261EB2DBD}"/>
              </a:ext>
            </a:extLst>
          </xdr:cNvPr>
          <xdr:cNvPicPr>
            <a:picLocks noChangeAspect="1"/>
          </xdr:cNvPicPr>
        </xdr:nvPicPr>
        <xdr:blipFill>
          <a:blip xmlns:r="http://schemas.openxmlformats.org/officeDocument/2006/relationships" r:embed="rId11"/>
          <a:stretch>
            <a:fillRect/>
          </a:stretch>
        </xdr:blipFill>
        <xdr:spPr>
          <a:xfrm>
            <a:off x="313765" y="1703294"/>
            <a:ext cx="7978588" cy="1614085"/>
          </a:xfrm>
          <a:prstGeom prst="rect">
            <a:avLst/>
          </a:prstGeom>
        </xdr:spPr>
      </xdr:pic>
      <xdr:cxnSp macro="">
        <xdr:nvCxnSpPr>
          <xdr:cNvPr id="106" name="Straight Connector 105">
            <a:extLst>
              <a:ext uri="{FF2B5EF4-FFF2-40B4-BE49-F238E27FC236}">
                <a16:creationId xmlns:a16="http://schemas.microsoft.com/office/drawing/2014/main" id="{EE24A11A-4B06-41B7-8674-39872099E82F}"/>
              </a:ext>
            </a:extLst>
          </xdr:cNvPr>
          <xdr:cNvCxnSpPr/>
        </xdr:nvCxnSpPr>
        <xdr:spPr>
          <a:xfrm flipV="1">
            <a:off x="1120588" y="2069913"/>
            <a:ext cx="1199030" cy="9524"/>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Oval 107">
            <a:extLst>
              <a:ext uri="{FF2B5EF4-FFF2-40B4-BE49-F238E27FC236}">
                <a16:creationId xmlns:a16="http://schemas.microsoft.com/office/drawing/2014/main" id="{A56327A3-CEBC-469D-9616-2549E63F1BC6}"/>
              </a:ext>
            </a:extLst>
          </xdr:cNvPr>
          <xdr:cNvSpPr/>
        </xdr:nvSpPr>
        <xdr:spPr>
          <a:xfrm>
            <a:off x="3123266" y="1728880"/>
            <a:ext cx="938119" cy="400237"/>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9" name="Oval 108">
            <a:extLst>
              <a:ext uri="{FF2B5EF4-FFF2-40B4-BE49-F238E27FC236}">
                <a16:creationId xmlns:a16="http://schemas.microsoft.com/office/drawing/2014/main" id="{D551D630-49DC-477D-8D8F-CB4DD295B93D}"/>
              </a:ext>
            </a:extLst>
          </xdr:cNvPr>
          <xdr:cNvSpPr/>
        </xdr:nvSpPr>
        <xdr:spPr>
          <a:xfrm>
            <a:off x="2294031" y="2121086"/>
            <a:ext cx="997323" cy="406587"/>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0" name="Oval 109">
            <a:extLst>
              <a:ext uri="{FF2B5EF4-FFF2-40B4-BE49-F238E27FC236}">
                <a16:creationId xmlns:a16="http://schemas.microsoft.com/office/drawing/2014/main" id="{78375B8B-3567-44A5-AB58-BE5C657D5D64}"/>
              </a:ext>
            </a:extLst>
          </xdr:cNvPr>
          <xdr:cNvSpPr/>
        </xdr:nvSpPr>
        <xdr:spPr>
          <a:xfrm>
            <a:off x="7320616" y="2562971"/>
            <a:ext cx="931769" cy="661148"/>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1" name="Straight Arrow Connector 110">
            <a:extLst>
              <a:ext uri="{FF2B5EF4-FFF2-40B4-BE49-F238E27FC236}">
                <a16:creationId xmlns:a16="http://schemas.microsoft.com/office/drawing/2014/main" id="{4964DEEF-EEC9-4FA3-85C6-B559B9E4BA2F}"/>
              </a:ext>
            </a:extLst>
          </xdr:cNvPr>
          <xdr:cNvCxnSpPr/>
        </xdr:nvCxnSpPr>
        <xdr:spPr>
          <a:xfrm>
            <a:off x="3350558" y="2364441"/>
            <a:ext cx="3891617" cy="54105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3" name="Straight Arrow Connector 112">
            <a:extLst>
              <a:ext uri="{FF2B5EF4-FFF2-40B4-BE49-F238E27FC236}">
                <a16:creationId xmlns:a16="http://schemas.microsoft.com/office/drawing/2014/main" id="{428CCB92-95A5-418B-8142-A4E57E78CF20}"/>
              </a:ext>
            </a:extLst>
          </xdr:cNvPr>
          <xdr:cNvCxnSpPr/>
        </xdr:nvCxnSpPr>
        <xdr:spPr>
          <a:xfrm flipH="1">
            <a:off x="2846295" y="1789766"/>
            <a:ext cx="272115" cy="28322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8031</xdr:colOff>
      <xdr:row>154</xdr:row>
      <xdr:rowOff>25587</xdr:rowOff>
    </xdr:from>
    <xdr:to>
      <xdr:col>5</xdr:col>
      <xdr:colOff>341434</xdr:colOff>
      <xdr:row>186</xdr:row>
      <xdr:rowOff>30443</xdr:rowOff>
    </xdr:to>
    <xdr:grpSp>
      <xdr:nvGrpSpPr>
        <xdr:cNvPr id="117" name="Group 116">
          <a:extLst>
            <a:ext uri="{FF2B5EF4-FFF2-40B4-BE49-F238E27FC236}">
              <a16:creationId xmlns:a16="http://schemas.microsoft.com/office/drawing/2014/main" id="{338C93FC-1841-84A7-61C1-7F80F13805F6}"/>
            </a:ext>
          </a:extLst>
        </xdr:cNvPr>
        <xdr:cNvGrpSpPr/>
      </xdr:nvGrpSpPr>
      <xdr:grpSpPr>
        <a:xfrm>
          <a:off x="321796" y="28869528"/>
          <a:ext cx="2813638" cy="5981327"/>
          <a:chOff x="321796" y="27726528"/>
          <a:chExt cx="2787491" cy="5742268"/>
        </a:xfrm>
      </xdr:grpSpPr>
      <xdr:pic>
        <xdr:nvPicPr>
          <xdr:cNvPr id="63" name="Picture 62">
            <a:extLst>
              <a:ext uri="{FF2B5EF4-FFF2-40B4-BE49-F238E27FC236}">
                <a16:creationId xmlns:a16="http://schemas.microsoft.com/office/drawing/2014/main" id="{2C90D937-E107-67BA-04DF-31BFD02DA78D}"/>
              </a:ext>
            </a:extLst>
          </xdr:cNvPr>
          <xdr:cNvPicPr>
            <a:picLocks noChangeAspect="1"/>
          </xdr:cNvPicPr>
        </xdr:nvPicPr>
        <xdr:blipFill>
          <a:blip xmlns:r="http://schemas.openxmlformats.org/officeDocument/2006/relationships" r:embed="rId12"/>
          <a:stretch>
            <a:fillRect/>
          </a:stretch>
        </xdr:blipFill>
        <xdr:spPr>
          <a:xfrm>
            <a:off x="321796" y="27726528"/>
            <a:ext cx="2787491" cy="5742268"/>
          </a:xfrm>
          <a:prstGeom prst="rect">
            <a:avLst/>
          </a:prstGeom>
        </xdr:spPr>
      </xdr:pic>
      <xdr:sp macro="" textlink="">
        <xdr:nvSpPr>
          <xdr:cNvPr id="116" name="Rectangle 115">
            <a:extLst>
              <a:ext uri="{FF2B5EF4-FFF2-40B4-BE49-F238E27FC236}">
                <a16:creationId xmlns:a16="http://schemas.microsoft.com/office/drawing/2014/main" id="{9066420D-ED09-BB0F-6B3E-358BD1C57BFA}"/>
              </a:ext>
            </a:extLst>
          </xdr:cNvPr>
          <xdr:cNvSpPr/>
        </xdr:nvSpPr>
        <xdr:spPr>
          <a:xfrm>
            <a:off x="2708649" y="29759649"/>
            <a:ext cx="193675" cy="156882"/>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stateofwa-my.sharepoint.com/personal/kelly_diaz_ofm_wa_gov/Documents/Documents/GASB87%20-%20Leases/699-SBITA%20Review.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z, Kelly (OFM)" refreshedDate="45764.598327893516" createdVersion="8" refreshedVersion="8" minRefreshableVersion="3" recordCount="26" xr:uid="{980013DB-F32E-4F49-AF76-4C0FD38E0E95}">
  <cacheSource type="worksheet">
    <worksheetSource ref="A1:N27" sheet="Modified Accrual" r:id="rId2"/>
  </cacheSource>
  <cacheFields count="14">
    <cacheField name="Date" numFmtId="0">
      <sharedItems containsNonDate="0" containsDate="1" containsString="0" containsBlank="1" minDate="2024-07-01T00:00:00" maxDate="2025-07-01T00:00:00"/>
    </cacheField>
    <cacheField name="G/L Account #" numFmtId="0">
      <sharedItems containsNonDate="0" containsString="0" containsBlank="1"/>
    </cacheField>
    <cacheField name="G/L Account Name" numFmtId="0">
      <sharedItems containsBlank="1" count="10">
        <s v="Expenditure: Subscription Financing Principal"/>
        <s v="Expenditure: Interest"/>
        <s v="Cash / Subscription Clearing"/>
        <m/>
        <s v="Subscription Liability"/>
        <s v="Amortization Expense"/>
        <s v="Accumulated Amortization"/>
        <s v="Interest Expense"/>
        <s v="Accrued Interest Payable"/>
        <s v="Subscription Liability - Short-Term"/>
      </sharedItems>
    </cacheField>
    <cacheField name="Comment" numFmtId="0">
      <sharedItems containsNonDate="0" containsString="0" containsBlank="1"/>
    </cacheField>
    <cacheField name="Debits" numFmtId="0">
      <sharedItems containsString="0" containsBlank="1" containsNumber="1" minValue="582.63" maxValue="588846.10000000009"/>
    </cacheField>
    <cacheField name="Credits" numFmtId="0">
      <sharedItems containsString="0" containsBlank="1" containsNumber="1" minValue="582.63" maxValue="588846.10000000009"/>
    </cacheField>
    <cacheField name="Subscription Component Name" numFmtId="0">
      <sharedItems containsBlank="1" count="2">
        <s v="CTCS - BC - SBITA - Microsoft"/>
        <m/>
      </sharedItems>
    </cacheField>
    <cacheField name="Subscription Type" numFmtId="0">
      <sharedItems containsBlank="1" count="2">
        <s v="Subscription"/>
        <m/>
      </sharedItems>
    </cacheField>
    <cacheField name="Journal Entry Source" numFmtId="0">
      <sharedItems containsBlank="1" count="6">
        <s v="Subscription Scheduled Payment"/>
        <m/>
        <s v="Expenditure to Liability Conversion"/>
        <s v="Subscription Asset Amortization"/>
        <s v="Subscription Accrued Interest"/>
        <s v="Short-Term Recognition"/>
      </sharedItems>
    </cacheField>
    <cacheField name="Full Description" numFmtId="0">
      <sharedItems containsBlank="1"/>
    </cacheField>
    <cacheField name="College" numFmtId="0">
      <sharedItems containsBlank="1"/>
    </cacheField>
    <cacheField name="Fund" numFmtId="0">
      <sharedItems containsBlank="1" count="5">
        <s v="149"/>
        <s v="148"/>
        <m/>
        <s v="999"/>
        <s v="997"/>
      </sharedItems>
    </cacheField>
    <cacheField name="Purpose" numFmtId="0">
      <sharedItems containsBlank="1"/>
    </cacheField>
    <cacheField name="Accou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d v="2024-07-01T00:00:00"/>
    <m/>
    <x v="0"/>
    <m/>
    <n v="149390.78"/>
    <m/>
    <x v="0"/>
    <x v="0"/>
    <x v="0"/>
    <s v="To record 07/01/2024 subscription payment for CTCS - BC - SBITA - Microsoft subscription."/>
    <s v="699"/>
    <x v="0"/>
    <s v="SBITA"/>
    <m/>
  </r>
  <r>
    <d v="2024-07-01T00:00:00"/>
    <m/>
    <x v="1"/>
    <m/>
    <n v="1167.52"/>
    <m/>
    <x v="0"/>
    <x v="0"/>
    <x v="0"/>
    <s v="To record 07/01/2024 subscription payment for CTCS - BC - SBITA - Microsoft subscription."/>
    <s v="699"/>
    <x v="0"/>
    <s v="SBITA"/>
    <m/>
  </r>
  <r>
    <d v="2024-07-01T00:00:00"/>
    <m/>
    <x v="2"/>
    <m/>
    <m/>
    <n v="150558.29999999999"/>
    <x v="0"/>
    <x v="0"/>
    <x v="0"/>
    <s v="To record 07/01/2024 subscription payment for CTCS - BC - SBITA - Microsoft subscription."/>
    <s v="699"/>
    <x v="0"/>
    <s v="SBITA"/>
    <m/>
  </r>
  <r>
    <d v="2024-07-01T00:00:00"/>
    <m/>
    <x v="0"/>
    <m/>
    <n v="149390.78"/>
    <m/>
    <x v="0"/>
    <x v="0"/>
    <x v="0"/>
    <s v="To record 07/01/2024 subscription payment for CTCS - BC - SBITA - Microsoft subscription."/>
    <s v="699"/>
    <x v="1"/>
    <s v="SBITA"/>
    <m/>
  </r>
  <r>
    <d v="2024-07-01T00:00:00"/>
    <m/>
    <x v="1"/>
    <m/>
    <n v="1167.52"/>
    <m/>
    <x v="0"/>
    <x v="0"/>
    <x v="0"/>
    <s v="To record 07/01/2024 subscription payment for CTCS - BC - SBITA - Microsoft subscription."/>
    <s v="699"/>
    <x v="1"/>
    <s v="SBITA"/>
    <m/>
  </r>
  <r>
    <d v="2024-07-01T00:00:00"/>
    <m/>
    <x v="2"/>
    <m/>
    <m/>
    <n v="150558.29999999999"/>
    <x v="0"/>
    <x v="0"/>
    <x v="0"/>
    <s v="To record 07/01/2024 subscription payment for CTCS - BC - SBITA - Microsoft subscription."/>
    <s v="699"/>
    <x v="1"/>
    <s v="SBITA"/>
    <m/>
  </r>
  <r>
    <m/>
    <m/>
    <x v="3"/>
    <m/>
    <n v="301116.59999999998"/>
    <n v="301116.59999999998"/>
    <x v="1"/>
    <x v="1"/>
    <x v="1"/>
    <m/>
    <m/>
    <x v="2"/>
    <m/>
    <m/>
  </r>
  <r>
    <m/>
    <m/>
    <x v="3"/>
    <m/>
    <m/>
    <m/>
    <x v="1"/>
    <x v="1"/>
    <x v="1"/>
    <m/>
    <m/>
    <x v="2"/>
    <m/>
    <m/>
  </r>
  <r>
    <d v="2025-06-30T00:00:00"/>
    <m/>
    <x v="4"/>
    <m/>
    <n v="149390.76999999999"/>
    <m/>
    <x v="0"/>
    <x v="0"/>
    <x v="2"/>
    <s v="To record fiscal year 2025 reconciliation entry for CTCS - BC - SBITA - Microsoft subscription."/>
    <s v="699"/>
    <x v="3"/>
    <s v="SBITA"/>
    <m/>
  </r>
  <r>
    <d v="2025-06-30T00:00:00"/>
    <m/>
    <x v="0"/>
    <m/>
    <m/>
    <n v="149390.76999999999"/>
    <x v="0"/>
    <x v="0"/>
    <x v="2"/>
    <s v="To record fiscal year 2025 reconciliation entry for CTCS - BC - SBITA - Microsoft subscription."/>
    <s v="699"/>
    <x v="3"/>
    <s v="SBITA"/>
    <m/>
  </r>
  <r>
    <d v="2025-06-30T00:00:00"/>
    <m/>
    <x v="5"/>
    <m/>
    <n v="143864.75"/>
    <m/>
    <x v="0"/>
    <x v="0"/>
    <x v="3"/>
    <s v="To record fiscal year 2025 reconciliation entry for CTCS - BC - SBITA - Microsoft subscription."/>
    <s v="699"/>
    <x v="4"/>
    <s v="SBITA"/>
    <m/>
  </r>
  <r>
    <d v="2025-06-30T00:00:00"/>
    <m/>
    <x v="6"/>
    <m/>
    <m/>
    <n v="143864.75"/>
    <x v="0"/>
    <x v="0"/>
    <x v="3"/>
    <s v="To record fiscal year 2025 reconciliation entry for CTCS - BC - SBITA - Microsoft subscription."/>
    <s v="699"/>
    <x v="4"/>
    <s v="SBITA"/>
    <m/>
  </r>
  <r>
    <d v="2025-06-30T00:00:00"/>
    <m/>
    <x v="7"/>
    <m/>
    <n v="584.9"/>
    <m/>
    <x v="0"/>
    <x v="0"/>
    <x v="4"/>
    <s v="To record fiscal year 2025 reconciliation entry for CTCS - BC - SBITA - Microsoft subscription."/>
    <s v="699"/>
    <x v="3"/>
    <s v="SBITA"/>
    <m/>
  </r>
  <r>
    <d v="2025-06-30T00:00:00"/>
    <m/>
    <x v="8"/>
    <m/>
    <m/>
    <n v="584.9"/>
    <x v="0"/>
    <x v="0"/>
    <x v="4"/>
    <s v="To record fiscal year 2025 reconciliation entry for CTCS - BC - SBITA - Microsoft subscription."/>
    <s v="699"/>
    <x v="3"/>
    <s v="SBITA"/>
    <m/>
  </r>
  <r>
    <d v="2025-06-30T00:00:00"/>
    <m/>
    <x v="4"/>
    <m/>
    <n v="582.63"/>
    <m/>
    <x v="0"/>
    <x v="0"/>
    <x v="5"/>
    <s v="To record fiscal year 2025 reconciliation entry for CTCS - BC - SBITA - Microsoft subscription."/>
    <s v="699"/>
    <x v="3"/>
    <s v="SBITA"/>
    <m/>
  </r>
  <r>
    <d v="2025-06-30T00:00:00"/>
    <m/>
    <x v="9"/>
    <m/>
    <m/>
    <n v="582.63"/>
    <x v="0"/>
    <x v="0"/>
    <x v="5"/>
    <s v="To record fiscal year 2025 reconciliation entry for CTCS - BC - SBITA - Microsoft subscription."/>
    <s v="699"/>
    <x v="3"/>
    <s v="SBITA"/>
    <m/>
  </r>
  <r>
    <d v="2025-06-30T00:00:00"/>
    <m/>
    <x v="4"/>
    <m/>
    <n v="149390.76999999999"/>
    <m/>
    <x v="0"/>
    <x v="0"/>
    <x v="2"/>
    <s v="To record fiscal year 2025 reconciliation entry for CTCS - BC - SBITA - Microsoft subscription."/>
    <s v="699"/>
    <x v="3"/>
    <s v="SBITA"/>
    <m/>
  </r>
  <r>
    <d v="2025-06-30T00:00:00"/>
    <m/>
    <x v="0"/>
    <m/>
    <m/>
    <n v="149390.76999999999"/>
    <x v="0"/>
    <x v="0"/>
    <x v="2"/>
    <s v="To record fiscal year 2025 reconciliation entry for CTCS - BC - SBITA - Microsoft subscription."/>
    <s v="699"/>
    <x v="3"/>
    <s v="SBITA"/>
    <m/>
  </r>
  <r>
    <d v="2025-06-30T00:00:00"/>
    <m/>
    <x v="5"/>
    <m/>
    <n v="143864.75"/>
    <m/>
    <x v="0"/>
    <x v="0"/>
    <x v="3"/>
    <s v="To record fiscal year 2025 reconciliation entry for CTCS - BC - SBITA - Microsoft subscription."/>
    <s v="699"/>
    <x v="4"/>
    <s v="SBITA"/>
    <m/>
  </r>
  <r>
    <d v="2025-06-30T00:00:00"/>
    <m/>
    <x v="6"/>
    <m/>
    <m/>
    <n v="143864.75"/>
    <x v="0"/>
    <x v="0"/>
    <x v="3"/>
    <s v="To record fiscal year 2025 reconciliation entry for CTCS - BC - SBITA - Microsoft subscription."/>
    <s v="699"/>
    <x v="4"/>
    <s v="SBITA"/>
    <m/>
  </r>
  <r>
    <d v="2025-06-30T00:00:00"/>
    <m/>
    <x v="7"/>
    <m/>
    <n v="584.9"/>
    <m/>
    <x v="0"/>
    <x v="0"/>
    <x v="4"/>
    <s v="To record fiscal year 2025 reconciliation entry for CTCS - BC - SBITA - Microsoft subscription."/>
    <s v="699"/>
    <x v="3"/>
    <s v="SBITA"/>
    <m/>
  </r>
  <r>
    <d v="2025-06-30T00:00:00"/>
    <m/>
    <x v="8"/>
    <m/>
    <m/>
    <n v="584.9"/>
    <x v="0"/>
    <x v="0"/>
    <x v="4"/>
    <s v="To record fiscal year 2025 reconciliation entry for CTCS - BC - SBITA - Microsoft subscription."/>
    <s v="699"/>
    <x v="3"/>
    <s v="SBITA"/>
    <m/>
  </r>
  <r>
    <d v="2025-06-30T00:00:00"/>
    <m/>
    <x v="4"/>
    <m/>
    <n v="582.63"/>
    <m/>
    <x v="0"/>
    <x v="0"/>
    <x v="5"/>
    <s v="To record fiscal year 2025 reconciliation entry for CTCS - BC - SBITA - Microsoft subscription."/>
    <s v="699"/>
    <x v="3"/>
    <s v="SBITA"/>
    <m/>
  </r>
  <r>
    <d v="2025-06-30T00:00:00"/>
    <m/>
    <x v="9"/>
    <m/>
    <m/>
    <n v="582.63"/>
    <x v="0"/>
    <x v="0"/>
    <x v="5"/>
    <s v="To record fiscal year 2025 reconciliation entry for CTCS - BC - SBITA - Microsoft subscription."/>
    <s v="699"/>
    <x v="3"/>
    <s v="SBITA"/>
    <m/>
  </r>
  <r>
    <m/>
    <m/>
    <x v="3"/>
    <m/>
    <n v="588846.10000000009"/>
    <n v="588846.10000000009"/>
    <x v="1"/>
    <x v="1"/>
    <x v="1"/>
    <m/>
    <m/>
    <x v="2"/>
    <m/>
    <m/>
  </r>
  <r>
    <m/>
    <m/>
    <x v="3"/>
    <m/>
    <m/>
    <m/>
    <x v="1"/>
    <x v="1"/>
    <x v="1"/>
    <m/>
    <m/>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DF7CBE-2FFE-43B0-B316-F3AA4F3C6D75}"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F18" firstHeaderRow="0" firstDataRow="1" firstDataCol="4" rowPageCount="1" colPageCount="1"/>
  <pivotFields count="14">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10">
        <item x="8"/>
        <item x="6"/>
        <item x="5"/>
        <item x="2"/>
        <item x="1"/>
        <item x="0"/>
        <item x="7"/>
        <item x="4"/>
        <item x="9"/>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2">
        <item x="0"/>
        <item x="1"/>
      </items>
      <extLst>
        <ext xmlns:x14="http://schemas.microsoft.com/office/spreadsheetml/2009/9/main" uri="{2946ED86-A175-432a-8AC1-64E0C546D7DE}">
          <x14:pivotField fillDownLabels="1"/>
        </ext>
      </extLst>
    </pivotField>
    <pivotField axis="axisPage"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sortType="ascending" defaultSubtotal="0">
      <items count="6">
        <item x="2"/>
        <item x="5"/>
        <item x="4"/>
        <item x="3"/>
        <item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5">
        <item x="1"/>
        <item x="0"/>
        <item x="4"/>
        <item x="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4">
    <field x="8"/>
    <field x="2"/>
    <field x="6"/>
    <field x="11"/>
  </rowFields>
  <rowItems count="15">
    <i>
      <x/>
      <x v="5"/>
      <x/>
      <x v="3"/>
    </i>
    <i r="1">
      <x v="7"/>
      <x/>
      <x v="3"/>
    </i>
    <i>
      <x v="1"/>
      <x v="7"/>
      <x/>
      <x v="3"/>
    </i>
    <i r="1">
      <x v="8"/>
      <x/>
      <x v="3"/>
    </i>
    <i>
      <x v="2"/>
      <x/>
      <x/>
      <x v="3"/>
    </i>
    <i r="1">
      <x v="6"/>
      <x/>
      <x v="3"/>
    </i>
    <i>
      <x v="3"/>
      <x v="1"/>
      <x/>
      <x v="2"/>
    </i>
    <i r="1">
      <x v="2"/>
      <x/>
      <x v="2"/>
    </i>
    <i>
      <x v="4"/>
      <x v="3"/>
      <x/>
      <x/>
    </i>
    <i r="3">
      <x v="1"/>
    </i>
    <i r="1">
      <x v="4"/>
      <x/>
      <x/>
    </i>
    <i r="3">
      <x v="1"/>
    </i>
    <i r="1">
      <x v="5"/>
      <x/>
      <x/>
    </i>
    <i r="3">
      <x v="1"/>
    </i>
    <i t="grand">
      <x/>
    </i>
  </rowItems>
  <colFields count="1">
    <field x="-2"/>
  </colFields>
  <colItems count="2">
    <i>
      <x/>
    </i>
    <i i="1">
      <x v="1"/>
    </i>
  </colItems>
  <pageFields count="1">
    <pageField fld="7" item="0" hier="-1"/>
  </pageFields>
  <dataFields count="2">
    <dataField name="Sum of Debits" fld="4" baseField="0" baseItem="0"/>
    <dataField name="Sum of Credit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F836-C7A1-45A3-86DE-491FE536B654}">
  <dimension ref="A1:N235"/>
  <sheetViews>
    <sheetView showGridLines="0" tabSelected="1" zoomScale="85" zoomScaleNormal="85" workbookViewId="0"/>
  </sheetViews>
  <sheetFormatPr defaultRowHeight="14.5" x14ac:dyDescent="0.35"/>
  <cols>
    <col min="1" max="1" width="4.453125" customWidth="1"/>
    <col min="5" max="5" width="9.1796875" customWidth="1"/>
  </cols>
  <sheetData>
    <row r="1" spans="1:2" ht="21" x14ac:dyDescent="0.5">
      <c r="A1" s="9" t="s">
        <v>24</v>
      </c>
    </row>
    <row r="2" spans="1:2" x14ac:dyDescent="0.35">
      <c r="A2" t="s">
        <v>116</v>
      </c>
    </row>
    <row r="3" spans="1:2" x14ac:dyDescent="0.35">
      <c r="A3" s="1" t="s">
        <v>117</v>
      </c>
    </row>
    <row r="4" spans="1:2" x14ac:dyDescent="0.35">
      <c r="A4" s="1"/>
      <c r="B4" s="1" t="s">
        <v>28</v>
      </c>
    </row>
    <row r="5" spans="1:2" x14ac:dyDescent="0.35">
      <c r="A5" s="1"/>
      <c r="B5" s="1" t="s">
        <v>29</v>
      </c>
    </row>
    <row r="6" spans="1:2" x14ac:dyDescent="0.35">
      <c r="A6" s="1"/>
      <c r="B6" s="1" t="s">
        <v>30</v>
      </c>
    </row>
    <row r="7" spans="1:2" x14ac:dyDescent="0.35">
      <c r="A7" s="1"/>
      <c r="B7" s="1" t="s">
        <v>118</v>
      </c>
    </row>
    <row r="8" spans="1:2" x14ac:dyDescent="0.35">
      <c r="A8" s="1"/>
    </row>
    <row r="9" spans="1:2" x14ac:dyDescent="0.35">
      <c r="A9" s="10" t="s">
        <v>25</v>
      </c>
      <c r="B9" t="s">
        <v>119</v>
      </c>
    </row>
    <row r="10" spans="1:2" x14ac:dyDescent="0.35">
      <c r="A10" s="10"/>
    </row>
    <row r="11" spans="1:2" x14ac:dyDescent="0.35">
      <c r="A11" s="10"/>
    </row>
    <row r="12" spans="1:2" x14ac:dyDescent="0.35">
      <c r="A12" s="10"/>
    </row>
    <row r="13" spans="1:2" x14ac:dyDescent="0.35">
      <c r="A13" s="10"/>
    </row>
    <row r="14" spans="1:2" x14ac:dyDescent="0.35">
      <c r="A14" s="10"/>
    </row>
    <row r="15" spans="1:2" x14ac:dyDescent="0.35">
      <c r="A15" s="10"/>
    </row>
    <row r="16" spans="1:2" x14ac:dyDescent="0.35">
      <c r="A16" s="10"/>
    </row>
    <row r="17" spans="1:10" x14ac:dyDescent="0.35">
      <c r="A17" s="10"/>
    </row>
    <row r="18" spans="1:10" x14ac:dyDescent="0.35">
      <c r="A18" s="10"/>
    </row>
    <row r="19" spans="1:10" x14ac:dyDescent="0.35">
      <c r="A19" s="10" t="s">
        <v>26</v>
      </c>
      <c r="B19" t="s">
        <v>171</v>
      </c>
    </row>
    <row r="20" spans="1:10" x14ac:dyDescent="0.35">
      <c r="A20" s="10"/>
      <c r="B20" s="1" t="s">
        <v>172</v>
      </c>
    </row>
    <row r="21" spans="1:10" x14ac:dyDescent="0.35">
      <c r="A21" s="10"/>
    </row>
    <row r="27" spans="1:10" x14ac:dyDescent="0.35">
      <c r="J27" t="s">
        <v>19</v>
      </c>
    </row>
    <row r="30" spans="1:10" x14ac:dyDescent="0.35">
      <c r="J30" t="s">
        <v>20</v>
      </c>
    </row>
    <row r="34" spans="10:10" x14ac:dyDescent="0.35">
      <c r="J34" t="s">
        <v>32</v>
      </c>
    </row>
    <row r="40" spans="10:10" x14ac:dyDescent="0.35">
      <c r="J40" t="s">
        <v>33</v>
      </c>
    </row>
    <row r="45" spans="10:10" x14ac:dyDescent="0.35">
      <c r="J45" t="s">
        <v>120</v>
      </c>
    </row>
    <row r="52" spans="1:10" x14ac:dyDescent="0.35">
      <c r="A52" s="10" t="s">
        <v>27</v>
      </c>
      <c r="B52" t="s">
        <v>173</v>
      </c>
    </row>
    <row r="58" spans="1:10" x14ac:dyDescent="0.35">
      <c r="J58" t="s">
        <v>35</v>
      </c>
    </row>
    <row r="63" spans="1:10" x14ac:dyDescent="0.35">
      <c r="J63" t="s">
        <v>121</v>
      </c>
    </row>
    <row r="66" spans="1:10" x14ac:dyDescent="0.35">
      <c r="J66" t="s">
        <v>122</v>
      </c>
    </row>
    <row r="71" spans="1:10" x14ac:dyDescent="0.35">
      <c r="J71" t="s">
        <v>123</v>
      </c>
    </row>
    <row r="77" spans="1:10" x14ac:dyDescent="0.35">
      <c r="A77" s="10" t="s">
        <v>31</v>
      </c>
      <c r="B77" t="s">
        <v>34</v>
      </c>
    </row>
    <row r="98" spans="1:2" x14ac:dyDescent="0.35">
      <c r="A98" s="10" t="s">
        <v>38</v>
      </c>
      <c r="B98" t="s">
        <v>36</v>
      </c>
    </row>
    <row r="99" spans="1:2" x14ac:dyDescent="0.35">
      <c r="A99" s="10"/>
    </row>
    <row r="100" spans="1:2" x14ac:dyDescent="0.35">
      <c r="A100" s="10" t="s">
        <v>39</v>
      </c>
      <c r="B100" t="s">
        <v>37</v>
      </c>
    </row>
    <row r="111" spans="1:2" x14ac:dyDescent="0.35">
      <c r="A111" s="10" t="s">
        <v>40</v>
      </c>
      <c r="B111" t="s">
        <v>174</v>
      </c>
    </row>
    <row r="125" spans="1:2" x14ac:dyDescent="0.35">
      <c r="A125" s="10" t="s">
        <v>41</v>
      </c>
      <c r="B125" t="s">
        <v>175</v>
      </c>
    </row>
    <row r="127" spans="1:2" x14ac:dyDescent="0.35">
      <c r="A127" s="10" t="s">
        <v>42</v>
      </c>
      <c r="B127" t="s">
        <v>56</v>
      </c>
    </row>
    <row r="128" spans="1:2" x14ac:dyDescent="0.35">
      <c r="B128" s="1" t="s">
        <v>57</v>
      </c>
    </row>
    <row r="129" spans="1:2" x14ac:dyDescent="0.35">
      <c r="B129" s="1"/>
    </row>
    <row r="130" spans="1:2" x14ac:dyDescent="0.35">
      <c r="A130" s="10" t="s">
        <v>43</v>
      </c>
      <c r="B130" t="s">
        <v>176</v>
      </c>
    </row>
    <row r="153" spans="1:2" x14ac:dyDescent="0.35">
      <c r="A153" s="10" t="s">
        <v>58</v>
      </c>
      <c r="B153" t="s">
        <v>177</v>
      </c>
    </row>
    <row r="154" spans="1:2" x14ac:dyDescent="0.35">
      <c r="A154" s="10"/>
      <c r="B154" s="1" t="s">
        <v>178</v>
      </c>
    </row>
    <row r="188" spans="1:2" x14ac:dyDescent="0.35">
      <c r="A188" s="10" t="s">
        <v>44</v>
      </c>
      <c r="B188" t="s">
        <v>61</v>
      </c>
    </row>
    <row r="189" spans="1:2" x14ac:dyDescent="0.35">
      <c r="B189" t="s">
        <v>62</v>
      </c>
    </row>
    <row r="190" spans="1:2" x14ac:dyDescent="0.35">
      <c r="B190" t="s">
        <v>63</v>
      </c>
    </row>
    <row r="191" spans="1:2" x14ac:dyDescent="0.35">
      <c r="B191" t="s">
        <v>64</v>
      </c>
    </row>
    <row r="222" spans="1:2" x14ac:dyDescent="0.35">
      <c r="A222" s="10" t="s">
        <v>45</v>
      </c>
      <c r="B222" t="s">
        <v>124</v>
      </c>
    </row>
    <row r="225" spans="1:14" x14ac:dyDescent="0.35">
      <c r="A225" s="10" t="s">
        <v>55</v>
      </c>
      <c r="B225" t="s">
        <v>179</v>
      </c>
    </row>
    <row r="227" spans="1:14" x14ac:dyDescent="0.35">
      <c r="B227" s="11" t="s">
        <v>5</v>
      </c>
      <c r="C227" s="11" t="s">
        <v>46</v>
      </c>
      <c r="D227" s="11" t="s">
        <v>13</v>
      </c>
      <c r="E227" s="11" t="s">
        <v>47</v>
      </c>
      <c r="F227" s="11" t="s">
        <v>48</v>
      </c>
      <c r="G227" s="11" t="s">
        <v>49</v>
      </c>
      <c r="H227" s="11" t="s">
        <v>50</v>
      </c>
      <c r="I227" s="11" t="s">
        <v>51</v>
      </c>
      <c r="J227" s="11" t="s">
        <v>52</v>
      </c>
      <c r="K227" s="11" t="s">
        <v>53</v>
      </c>
      <c r="L227" s="11" t="s">
        <v>7</v>
      </c>
      <c r="M227" s="11" t="s">
        <v>196</v>
      </c>
      <c r="N227" s="11" t="s">
        <v>54</v>
      </c>
    </row>
    <row r="229" spans="1:14" x14ac:dyDescent="0.35">
      <c r="A229" s="10" t="s">
        <v>59</v>
      </c>
      <c r="B229" t="s">
        <v>180</v>
      </c>
    </row>
    <row r="230" spans="1:14" x14ac:dyDescent="0.35">
      <c r="A230" s="10"/>
      <c r="B230" s="1" t="s">
        <v>181</v>
      </c>
    </row>
    <row r="232" spans="1:14" x14ac:dyDescent="0.35">
      <c r="A232" s="10" t="s">
        <v>182</v>
      </c>
      <c r="B232" t="s">
        <v>183</v>
      </c>
    </row>
    <row r="233" spans="1:14" x14ac:dyDescent="0.35">
      <c r="A233" s="10"/>
      <c r="B233" s="1" t="s">
        <v>185</v>
      </c>
    </row>
    <row r="234" spans="1:14" x14ac:dyDescent="0.35">
      <c r="A234" s="10"/>
    </row>
    <row r="235" spans="1:14" x14ac:dyDescent="0.35">
      <c r="A235" s="10" t="s">
        <v>184</v>
      </c>
      <c r="B235" t="s">
        <v>60</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70D2-FB1D-469C-B265-40967128FB07}">
  <dimension ref="A1:U97"/>
  <sheetViews>
    <sheetView zoomScale="80" zoomScaleNormal="80" workbookViewId="0">
      <selection sqref="A1:G1"/>
    </sheetView>
  </sheetViews>
  <sheetFormatPr defaultColWidth="7.54296875" defaultRowHeight="14.5" x14ac:dyDescent="0.35"/>
  <cols>
    <col min="1" max="1" width="7.54296875" style="36"/>
    <col min="2" max="2" width="30.7265625" style="36" bestFit="1" customWidth="1"/>
    <col min="3" max="3" width="33.26953125" style="25" bestFit="1" customWidth="1"/>
    <col min="4" max="4" width="29.1796875" style="25" bestFit="1" customWidth="1"/>
    <col min="5" max="5" width="9.81640625" style="25" bestFit="1" customWidth="1"/>
    <col min="6" max="7" width="14" style="25" bestFit="1" customWidth="1"/>
    <col min="8" max="8" width="8.7265625" style="23" bestFit="1" customWidth="1"/>
    <col min="9" max="9" width="2.54296875" style="24" bestFit="1" customWidth="1"/>
    <col min="10" max="10" width="9.81640625" style="24" bestFit="1" customWidth="1"/>
    <col min="11" max="11" width="17.26953125" style="24" bestFit="1" customWidth="1"/>
    <col min="12" max="12" width="4.26953125" style="24" bestFit="1" customWidth="1"/>
    <col min="13" max="13" width="5.54296875" style="24" bestFit="1" customWidth="1"/>
    <col min="14" max="14" width="4.26953125" style="24" bestFit="1" customWidth="1"/>
    <col min="15" max="15" width="4.1796875" style="25" bestFit="1" customWidth="1"/>
    <col min="16" max="16" width="12" style="25" bestFit="1" customWidth="1"/>
    <col min="17" max="17" width="11.81640625" style="25" bestFit="1" customWidth="1"/>
    <col min="18" max="18" width="14" style="25" bestFit="1" customWidth="1"/>
    <col min="19" max="19" width="21.81640625" style="25" bestFit="1" customWidth="1"/>
    <col min="20" max="20" width="76.81640625" style="25" bestFit="1" customWidth="1"/>
    <col min="21" max="21" width="9.08984375" style="36" customWidth="1"/>
    <col min="22" max="16384" width="7.54296875" style="36"/>
  </cols>
  <sheetData>
    <row r="1" spans="1:20" ht="18.5" x14ac:dyDescent="0.35">
      <c r="A1" s="91" t="s">
        <v>187</v>
      </c>
      <c r="B1" s="91"/>
      <c r="C1" s="91"/>
      <c r="D1" s="91"/>
      <c r="E1" s="91"/>
      <c r="F1" s="91"/>
      <c r="G1" s="92"/>
    </row>
    <row r="2" spans="1:20" s="60" customFormat="1" x14ac:dyDescent="0.35">
      <c r="A2" s="59"/>
      <c r="B2" s="59"/>
      <c r="C2" s="26"/>
      <c r="D2" s="26"/>
      <c r="E2" s="26"/>
      <c r="F2" s="26"/>
      <c r="G2" s="26"/>
      <c r="H2" s="27"/>
      <c r="I2" s="26"/>
      <c r="J2" s="26"/>
      <c r="K2" s="26"/>
      <c r="L2" s="26"/>
      <c r="M2" s="26"/>
      <c r="N2" s="26"/>
      <c r="O2" s="28"/>
      <c r="P2" s="28"/>
      <c r="Q2" s="28"/>
      <c r="R2" s="28"/>
      <c r="S2" s="28"/>
      <c r="T2" s="28"/>
    </row>
    <row r="3" spans="1:20" x14ac:dyDescent="0.35">
      <c r="A3" s="93" t="s">
        <v>125</v>
      </c>
      <c r="B3" s="93"/>
      <c r="C3" s="93"/>
      <c r="D3" s="93"/>
      <c r="E3" s="93"/>
      <c r="F3" s="93"/>
      <c r="G3" s="94"/>
      <c r="H3" s="29"/>
      <c r="I3" s="30"/>
      <c r="J3" s="30"/>
      <c r="K3" s="30"/>
      <c r="L3" s="30"/>
      <c r="M3" s="30"/>
      <c r="N3" s="30"/>
      <c r="O3" s="31"/>
    </row>
    <row r="4" spans="1:20" x14ac:dyDescent="0.35">
      <c r="A4" s="95" t="s">
        <v>126</v>
      </c>
      <c r="B4" s="95"/>
      <c r="C4" s="95"/>
      <c r="D4" s="95"/>
      <c r="E4" s="95"/>
      <c r="F4" s="95"/>
      <c r="G4" s="96"/>
      <c r="H4" s="29"/>
      <c r="I4" s="30"/>
      <c r="J4" s="30"/>
      <c r="K4" s="30"/>
      <c r="L4" s="30"/>
      <c r="M4" s="30"/>
      <c r="N4" s="30"/>
      <c r="O4" s="31"/>
    </row>
    <row r="5" spans="1:20" s="64" customFormat="1" x14ac:dyDescent="0.35">
      <c r="B5" s="97" t="s">
        <v>0</v>
      </c>
      <c r="C5" s="97"/>
      <c r="D5" s="97"/>
      <c r="E5" s="97"/>
      <c r="F5" s="97"/>
      <c r="G5" s="97"/>
      <c r="H5" s="100" t="s">
        <v>17</v>
      </c>
      <c r="I5" s="101"/>
      <c r="J5" s="101"/>
      <c r="K5" s="101"/>
      <c r="L5" s="101"/>
      <c r="M5" s="101"/>
      <c r="N5" s="101"/>
      <c r="O5" s="101"/>
      <c r="P5" s="101"/>
      <c r="Q5" s="101"/>
      <c r="R5" s="101"/>
      <c r="S5" s="101"/>
      <c r="T5" s="32"/>
    </row>
    <row r="6" spans="1:20" s="64" customFormat="1" x14ac:dyDescent="0.35">
      <c r="B6" s="65" t="s">
        <v>65</v>
      </c>
      <c r="C6" s="85" t="s">
        <v>2</v>
      </c>
      <c r="D6" s="85" t="s">
        <v>127</v>
      </c>
      <c r="E6" s="85" t="s">
        <v>13</v>
      </c>
      <c r="F6" s="85" t="s">
        <v>66</v>
      </c>
      <c r="G6" s="85" t="s">
        <v>67</v>
      </c>
      <c r="H6" s="33" t="s">
        <v>5</v>
      </c>
      <c r="I6" s="34" t="s">
        <v>46</v>
      </c>
      <c r="J6" s="34" t="s">
        <v>13</v>
      </c>
      <c r="K6" s="34" t="s">
        <v>47</v>
      </c>
      <c r="L6" s="34" t="s">
        <v>48</v>
      </c>
      <c r="M6" s="34" t="s">
        <v>49</v>
      </c>
      <c r="N6" s="34" t="s">
        <v>50</v>
      </c>
      <c r="O6" s="34" t="s">
        <v>51</v>
      </c>
      <c r="P6" s="34" t="s">
        <v>52</v>
      </c>
      <c r="Q6" s="34" t="s">
        <v>53</v>
      </c>
      <c r="R6" s="34" t="s">
        <v>7</v>
      </c>
      <c r="S6" s="34" t="s">
        <v>196</v>
      </c>
      <c r="T6" s="34" t="s">
        <v>54</v>
      </c>
    </row>
    <row r="7" spans="1:20" x14ac:dyDescent="0.35">
      <c r="A7" s="98" t="s">
        <v>163</v>
      </c>
      <c r="B7" s="98"/>
      <c r="C7" s="98"/>
      <c r="D7" s="98"/>
      <c r="E7" s="98"/>
      <c r="F7" s="98"/>
      <c r="G7" s="98"/>
      <c r="H7" s="29"/>
      <c r="I7" s="30"/>
      <c r="J7" s="30"/>
      <c r="K7" s="30"/>
      <c r="L7" s="30"/>
      <c r="M7" s="30"/>
      <c r="N7" s="30"/>
      <c r="O7" s="31"/>
      <c r="R7" s="35"/>
    </row>
    <row r="8" spans="1:20" x14ac:dyDescent="0.35">
      <c r="B8" s="102" t="s">
        <v>133</v>
      </c>
      <c r="C8" s="102"/>
      <c r="D8" s="102"/>
      <c r="E8" s="102"/>
      <c r="F8" s="102"/>
      <c r="G8" s="103"/>
      <c r="H8" s="29"/>
      <c r="I8" s="30"/>
      <c r="J8" s="30"/>
      <c r="K8" s="30"/>
      <c r="L8" s="30"/>
      <c r="M8" s="30"/>
      <c r="N8" s="30"/>
      <c r="O8" s="31"/>
      <c r="R8" s="35"/>
    </row>
    <row r="9" spans="1:20" x14ac:dyDescent="0.35">
      <c r="B9" s="102"/>
      <c r="C9" s="102"/>
      <c r="D9" s="102"/>
      <c r="E9" s="102"/>
      <c r="F9" s="102"/>
      <c r="G9" s="103"/>
      <c r="H9" s="29"/>
      <c r="I9" s="30"/>
      <c r="J9" s="30"/>
      <c r="K9" s="30"/>
      <c r="L9" s="30"/>
      <c r="M9" s="30"/>
      <c r="N9" s="30"/>
      <c r="O9" s="31"/>
      <c r="R9" s="35"/>
    </row>
    <row r="10" spans="1:20" x14ac:dyDescent="0.35">
      <c r="A10" s="61"/>
      <c r="B10" s="25" t="s">
        <v>97</v>
      </c>
      <c r="C10" s="25" t="s">
        <v>131</v>
      </c>
      <c r="D10" s="25" t="s">
        <v>136</v>
      </c>
      <c r="E10" s="25" t="s">
        <v>69</v>
      </c>
      <c r="F10" s="37">
        <v>238501.22</v>
      </c>
      <c r="G10" s="35"/>
      <c r="H10" s="38" t="s">
        <v>135</v>
      </c>
      <c r="I10" s="39" t="str">
        <f>IF((F10-G10)&gt;0,"","R")</f>
        <v/>
      </c>
      <c r="J10" s="25" t="str">
        <f>E10</f>
        <v>Operating</v>
      </c>
      <c r="K10" s="25"/>
      <c r="L10" s="25"/>
      <c r="M10" s="25"/>
      <c r="N10" s="25"/>
      <c r="P10" s="25" t="str">
        <f>IF(I10="R","(5275/5175v)","5275/5175v")</f>
        <v>5275/5175v</v>
      </c>
      <c r="Q10" s="25">
        <v>5175</v>
      </c>
      <c r="R10" s="40">
        <f>IF((F10-G10)&gt;0,F10-G10,G10-F10)</f>
        <v>238501.22</v>
      </c>
      <c r="S10" s="41" t="str">
        <f>D10</f>
        <v>Example Subscription</v>
      </c>
    </row>
    <row r="11" spans="1:20" x14ac:dyDescent="0.35">
      <c r="A11" s="61"/>
      <c r="B11" s="25" t="s">
        <v>97</v>
      </c>
      <c r="C11" s="25" t="s">
        <v>134</v>
      </c>
      <c r="D11" s="25" t="s">
        <v>136</v>
      </c>
      <c r="E11" s="25" t="s">
        <v>69</v>
      </c>
      <c r="F11" s="35"/>
      <c r="G11" s="35">
        <v>238501.22</v>
      </c>
      <c r="H11" s="23" t="s">
        <v>74</v>
      </c>
      <c r="I11" s="25"/>
      <c r="J11" s="25"/>
      <c r="K11" s="25"/>
      <c r="L11" s="25"/>
      <c r="M11" s="25"/>
      <c r="N11" s="25"/>
    </row>
    <row r="12" spans="1:20" x14ac:dyDescent="0.35">
      <c r="A12" s="61"/>
      <c r="F12" s="35"/>
      <c r="G12" s="35"/>
      <c r="I12" s="25"/>
      <c r="J12" s="25"/>
      <c r="K12" s="25"/>
      <c r="L12" s="25"/>
      <c r="M12" s="25"/>
      <c r="N12" s="25"/>
    </row>
    <row r="13" spans="1:20" x14ac:dyDescent="0.35">
      <c r="A13" s="98" t="s">
        <v>139</v>
      </c>
      <c r="B13" s="98"/>
      <c r="C13" s="98"/>
      <c r="D13" s="98"/>
      <c r="E13" s="98"/>
      <c r="F13" s="98"/>
      <c r="G13" s="99"/>
      <c r="H13" s="29"/>
      <c r="I13" s="30"/>
      <c r="J13" s="30"/>
      <c r="K13" s="30"/>
      <c r="L13" s="30"/>
      <c r="M13" s="30"/>
      <c r="N13" s="30"/>
      <c r="O13" s="31"/>
    </row>
    <row r="14" spans="1:20" x14ac:dyDescent="0.35">
      <c r="B14" s="102" t="s">
        <v>88</v>
      </c>
      <c r="C14" s="102"/>
      <c r="D14" s="102"/>
      <c r="E14" s="102"/>
      <c r="F14" s="102"/>
      <c r="G14" s="103"/>
      <c r="H14" s="29"/>
      <c r="I14" s="30"/>
      <c r="J14" s="30"/>
      <c r="K14" s="30"/>
      <c r="L14" s="30"/>
      <c r="M14" s="30"/>
      <c r="N14" s="30"/>
      <c r="O14" s="31"/>
      <c r="R14" s="35"/>
    </row>
    <row r="15" spans="1:20" x14ac:dyDescent="0.35">
      <c r="B15" s="102"/>
      <c r="C15" s="102"/>
      <c r="D15" s="102"/>
      <c r="E15" s="102"/>
      <c r="F15" s="102"/>
      <c r="G15" s="103"/>
      <c r="H15" s="29"/>
      <c r="I15" s="30"/>
      <c r="J15" s="30"/>
      <c r="K15" s="30"/>
      <c r="L15" s="30"/>
      <c r="M15" s="30"/>
      <c r="N15" s="30"/>
      <c r="O15" s="31"/>
      <c r="R15" s="35"/>
    </row>
    <row r="16" spans="1:20" x14ac:dyDescent="0.35">
      <c r="A16" s="61"/>
      <c r="B16" s="25" t="s">
        <v>138</v>
      </c>
      <c r="C16" s="25" t="s">
        <v>11</v>
      </c>
      <c r="D16" s="25" t="s">
        <v>136</v>
      </c>
      <c r="E16" s="25" t="s">
        <v>69</v>
      </c>
      <c r="F16" s="35"/>
      <c r="G16" s="35">
        <v>2036.19</v>
      </c>
      <c r="H16" s="42" t="s">
        <v>100</v>
      </c>
      <c r="I16" s="43"/>
      <c r="J16" s="25" t="str">
        <f>E16</f>
        <v>Operating</v>
      </c>
      <c r="K16" s="44"/>
      <c r="L16" s="45" t="s">
        <v>146</v>
      </c>
      <c r="M16" s="45" t="s">
        <v>148</v>
      </c>
      <c r="N16" s="25"/>
      <c r="P16" s="25" t="str">
        <f>IF(I16="R","(6525/5112v)","6525/5112v")</f>
        <v>6525/5112v</v>
      </c>
      <c r="Q16" s="25">
        <v>5112</v>
      </c>
      <c r="R16" s="35">
        <f>IF((F16-G16)&gt;0,F16-G16,G16-F16)</f>
        <v>2036.19</v>
      </c>
      <c r="S16" s="41" t="str">
        <f>D16</f>
        <v>Example Subscription</v>
      </c>
      <c r="T16" s="46" t="s">
        <v>164</v>
      </c>
    </row>
    <row r="17" spans="1:20" x14ac:dyDescent="0.35">
      <c r="A17" s="61"/>
      <c r="B17" s="25" t="s">
        <v>138</v>
      </c>
      <c r="C17" s="25" t="s">
        <v>10</v>
      </c>
      <c r="D17" s="25" t="s">
        <v>136</v>
      </c>
      <c r="E17" s="25" t="s">
        <v>69</v>
      </c>
      <c r="F17" s="35">
        <v>2036.19</v>
      </c>
      <c r="G17" s="35"/>
      <c r="H17" s="23" t="s">
        <v>74</v>
      </c>
      <c r="I17" s="25"/>
      <c r="J17" s="25"/>
      <c r="K17" s="25"/>
      <c r="L17" s="25"/>
      <c r="M17" s="25"/>
      <c r="N17" s="25"/>
      <c r="R17" s="35"/>
    </row>
    <row r="18" spans="1:20" x14ac:dyDescent="0.35">
      <c r="A18" s="61"/>
      <c r="F18" s="35"/>
      <c r="G18" s="35"/>
      <c r="I18" s="25"/>
      <c r="J18" s="25"/>
      <c r="K18" s="25"/>
      <c r="L18" s="25"/>
      <c r="M18" s="25"/>
      <c r="N18" s="25"/>
      <c r="R18" s="35"/>
    </row>
    <row r="19" spans="1:20" x14ac:dyDescent="0.35">
      <c r="A19" s="98" t="s">
        <v>141</v>
      </c>
      <c r="B19" s="98"/>
      <c r="C19" s="98"/>
      <c r="D19" s="98"/>
      <c r="E19" s="98"/>
      <c r="F19" s="98"/>
      <c r="G19" s="98"/>
      <c r="H19" s="29"/>
      <c r="I19" s="30"/>
      <c r="J19" s="30"/>
      <c r="K19" s="30"/>
      <c r="L19" s="30"/>
      <c r="M19" s="30"/>
      <c r="N19" s="30"/>
      <c r="O19" s="31"/>
      <c r="R19" s="35"/>
    </row>
    <row r="20" spans="1:20" x14ac:dyDescent="0.35">
      <c r="A20" s="61"/>
      <c r="B20" s="25" t="s">
        <v>140</v>
      </c>
      <c r="C20" s="25" t="s">
        <v>12</v>
      </c>
      <c r="D20" s="25" t="s">
        <v>136</v>
      </c>
      <c r="E20" s="25" t="s">
        <v>69</v>
      </c>
      <c r="F20" s="35"/>
      <c r="G20" s="35">
        <v>4692450.49</v>
      </c>
      <c r="H20" s="38" t="s">
        <v>101</v>
      </c>
      <c r="I20" s="47"/>
      <c r="J20" s="25" t="str">
        <f>E20</f>
        <v>Operating</v>
      </c>
      <c r="K20" s="44"/>
      <c r="L20" s="25" t="s">
        <v>91</v>
      </c>
      <c r="M20" s="25"/>
      <c r="N20" s="25"/>
      <c r="P20" s="25" t="str">
        <f>CONCATENATE("6511/",Q20,"v")</f>
        <v>6511/2680v</v>
      </c>
      <c r="Q20" s="25">
        <v>2680</v>
      </c>
      <c r="R20" s="35">
        <f>IF((F20-G20)&gt;0,F20-G20,G20-F20)</f>
        <v>4692450.49</v>
      </c>
      <c r="S20" s="41" t="str">
        <f>D20</f>
        <v>Example Subscription</v>
      </c>
      <c r="T20" s="46" t="s">
        <v>18</v>
      </c>
    </row>
    <row r="21" spans="1:20" x14ac:dyDescent="0.35">
      <c r="A21" s="61"/>
      <c r="B21" s="25" t="s">
        <v>140</v>
      </c>
      <c r="C21" s="25" t="s">
        <v>9</v>
      </c>
      <c r="D21" s="25" t="s">
        <v>136</v>
      </c>
      <c r="E21" s="25" t="s">
        <v>69</v>
      </c>
      <c r="F21" s="35">
        <v>4692450.49</v>
      </c>
      <c r="G21" s="35"/>
      <c r="H21" s="23" t="s">
        <v>74</v>
      </c>
      <c r="I21" s="25"/>
      <c r="J21" s="25"/>
      <c r="K21" s="25"/>
      <c r="L21" s="25"/>
      <c r="M21" s="25"/>
      <c r="N21" s="25"/>
      <c r="R21" s="35"/>
    </row>
    <row r="22" spans="1:20" x14ac:dyDescent="0.35">
      <c r="A22" s="61"/>
      <c r="F22" s="35"/>
      <c r="G22" s="35"/>
      <c r="I22" s="25"/>
      <c r="J22" s="25"/>
      <c r="K22" s="25"/>
      <c r="L22" s="25"/>
      <c r="M22" s="25"/>
      <c r="N22" s="25"/>
      <c r="R22" s="35"/>
    </row>
    <row r="23" spans="1:20" x14ac:dyDescent="0.35">
      <c r="A23" s="98" t="s">
        <v>188</v>
      </c>
      <c r="B23" s="98"/>
      <c r="C23" s="98"/>
      <c r="D23" s="98"/>
      <c r="E23" s="98"/>
      <c r="F23" s="98"/>
      <c r="G23" s="98"/>
      <c r="H23" s="29"/>
      <c r="I23" s="30"/>
      <c r="J23" s="30"/>
      <c r="K23" s="30"/>
      <c r="L23" s="30"/>
      <c r="M23" s="30"/>
      <c r="N23" s="30"/>
      <c r="O23" s="31"/>
      <c r="R23" s="35"/>
    </row>
    <row r="24" spans="1:20" x14ac:dyDescent="0.35">
      <c r="A24" s="98"/>
      <c r="B24" s="98"/>
      <c r="C24" s="98"/>
      <c r="D24" s="98"/>
      <c r="E24" s="98"/>
      <c r="F24" s="98"/>
      <c r="G24" s="98"/>
      <c r="H24" s="29"/>
      <c r="I24" s="30"/>
      <c r="J24" s="30"/>
      <c r="K24" s="30"/>
      <c r="L24" s="30"/>
      <c r="M24" s="30"/>
      <c r="N24" s="30"/>
      <c r="O24" s="31"/>
      <c r="R24" s="35"/>
    </row>
    <row r="25" spans="1:20" x14ac:dyDescent="0.35">
      <c r="A25" s="61"/>
      <c r="B25" s="25" t="s">
        <v>143</v>
      </c>
      <c r="C25" s="25" t="s">
        <v>144</v>
      </c>
      <c r="D25" s="25" t="s">
        <v>136</v>
      </c>
      <c r="E25" s="25" t="s">
        <v>69</v>
      </c>
      <c r="F25" s="35"/>
      <c r="G25" s="35">
        <v>95066.64</v>
      </c>
      <c r="H25" s="38" t="s">
        <v>92</v>
      </c>
      <c r="I25" s="47"/>
      <c r="J25" s="25" t="str">
        <f>E25</f>
        <v>Operating</v>
      </c>
      <c r="K25" s="44"/>
      <c r="L25" s="48" t="s">
        <v>146</v>
      </c>
      <c r="M25" s="48" t="s">
        <v>147</v>
      </c>
      <c r="N25" s="25"/>
      <c r="P25" s="25" t="s">
        <v>93</v>
      </c>
      <c r="R25" s="35">
        <f>IF((F25-G25)&gt;0,F25-G25,G25-F25)</f>
        <v>95066.64</v>
      </c>
      <c r="S25" s="41" t="str">
        <f>D25</f>
        <v>Example Subscription</v>
      </c>
      <c r="T25" s="49" t="s">
        <v>106</v>
      </c>
    </row>
    <row r="26" spans="1:20" x14ac:dyDescent="0.35">
      <c r="A26" s="61"/>
      <c r="B26" s="25" t="s">
        <v>143</v>
      </c>
      <c r="C26" s="25" t="s">
        <v>10</v>
      </c>
      <c r="D26" s="25" t="s">
        <v>136</v>
      </c>
      <c r="E26" s="25" t="s">
        <v>69</v>
      </c>
      <c r="F26" s="35">
        <v>316.5</v>
      </c>
      <c r="G26" s="35"/>
      <c r="H26" s="38" t="s">
        <v>94</v>
      </c>
      <c r="I26" s="47"/>
      <c r="J26" s="25" t="str">
        <f>E26</f>
        <v>Operating</v>
      </c>
      <c r="K26" s="44"/>
      <c r="L26" s="45" t="s">
        <v>146</v>
      </c>
      <c r="M26" s="45" t="s">
        <v>148</v>
      </c>
      <c r="N26" s="25"/>
      <c r="P26" s="25" t="s">
        <v>95</v>
      </c>
      <c r="R26" s="35">
        <f>IF((F26-G26)&gt;0,F26-G26,G26-F26)</f>
        <v>316.5</v>
      </c>
      <c r="S26" s="41" t="str">
        <f>D26</f>
        <v>Example Subscription</v>
      </c>
      <c r="T26" s="46" t="s">
        <v>18</v>
      </c>
    </row>
    <row r="27" spans="1:20" x14ac:dyDescent="0.35">
      <c r="A27" s="61"/>
      <c r="B27" s="25" t="s">
        <v>143</v>
      </c>
      <c r="C27" s="25" t="s">
        <v>131</v>
      </c>
      <c r="D27" s="25" t="s">
        <v>136</v>
      </c>
      <c r="E27" s="25" t="s">
        <v>69</v>
      </c>
      <c r="F27" s="35">
        <v>94750.14</v>
      </c>
      <c r="G27" s="35"/>
      <c r="H27" s="38" t="s">
        <v>102</v>
      </c>
      <c r="I27" s="47"/>
      <c r="J27" s="25" t="str">
        <f>E27</f>
        <v>Operating</v>
      </c>
      <c r="K27" s="30"/>
      <c r="L27" s="48"/>
      <c r="M27" s="48"/>
      <c r="N27" s="25"/>
      <c r="P27" s="25" t="s">
        <v>165</v>
      </c>
      <c r="Q27" s="25">
        <v>5275</v>
      </c>
      <c r="R27" s="35">
        <f>IF((F27-G27)&gt;0,F27-G27,G27-F27)</f>
        <v>94750.14</v>
      </c>
      <c r="S27" s="41" t="str">
        <f>D27</f>
        <v>Example Subscription</v>
      </c>
    </row>
    <row r="28" spans="1:20" s="60" customFormat="1" x14ac:dyDescent="0.35">
      <c r="A28" s="59"/>
      <c r="B28" s="59"/>
      <c r="C28" s="26"/>
      <c r="D28" s="26"/>
      <c r="E28" s="26"/>
      <c r="F28" s="26"/>
      <c r="G28" s="26"/>
      <c r="H28" s="27"/>
      <c r="I28" s="26"/>
      <c r="J28" s="26"/>
      <c r="K28" s="26"/>
      <c r="L28" s="26"/>
      <c r="M28" s="26"/>
      <c r="N28" s="26"/>
      <c r="O28" s="28"/>
      <c r="P28" s="28"/>
      <c r="Q28" s="28"/>
      <c r="R28" s="28"/>
      <c r="S28" s="28"/>
      <c r="T28" s="28"/>
    </row>
    <row r="29" spans="1:20" x14ac:dyDescent="0.35">
      <c r="A29" s="93" t="s">
        <v>189</v>
      </c>
      <c r="B29" s="93"/>
      <c r="C29" s="93"/>
      <c r="D29" s="93"/>
      <c r="E29" s="93"/>
      <c r="F29" s="93"/>
      <c r="G29" s="94"/>
      <c r="H29" s="50"/>
      <c r="I29" s="30"/>
      <c r="J29" s="30"/>
      <c r="K29" s="30"/>
      <c r="L29" s="30"/>
      <c r="M29" s="30"/>
      <c r="N29" s="30"/>
      <c r="O29" s="31"/>
    </row>
    <row r="30" spans="1:20" s="64" customFormat="1" x14ac:dyDescent="0.35">
      <c r="A30" s="95" t="s">
        <v>150</v>
      </c>
      <c r="B30" s="95"/>
      <c r="C30" s="95"/>
      <c r="D30" s="95"/>
      <c r="E30" s="95"/>
      <c r="F30" s="95"/>
      <c r="G30" s="96"/>
      <c r="H30" s="51"/>
      <c r="I30" s="52"/>
      <c r="J30" s="52"/>
      <c r="K30" s="52"/>
      <c r="L30" s="52"/>
      <c r="M30" s="52"/>
      <c r="N30" s="52"/>
      <c r="O30" s="52"/>
      <c r="P30" s="32"/>
      <c r="Q30" s="32"/>
      <c r="R30" s="32"/>
      <c r="S30" s="32"/>
      <c r="T30" s="32"/>
    </row>
    <row r="31" spans="1:20" x14ac:dyDescent="0.35">
      <c r="A31" s="98" t="s">
        <v>215</v>
      </c>
      <c r="B31" s="98"/>
      <c r="C31" s="98"/>
      <c r="D31" s="98"/>
      <c r="E31" s="98"/>
      <c r="F31" s="98"/>
      <c r="G31" s="99"/>
      <c r="H31" s="50"/>
      <c r="I31" s="30"/>
      <c r="J31" s="30"/>
      <c r="K31" s="30"/>
      <c r="L31" s="30"/>
      <c r="M31" s="30"/>
      <c r="N31" s="30"/>
      <c r="O31" s="31"/>
    </row>
    <row r="32" spans="1:20" s="64" customFormat="1" x14ac:dyDescent="0.35">
      <c r="A32" s="98" t="s">
        <v>227</v>
      </c>
      <c r="B32" s="98"/>
      <c r="C32" s="98"/>
      <c r="D32" s="98"/>
      <c r="E32" s="98"/>
      <c r="F32" s="98"/>
      <c r="G32" s="99"/>
      <c r="H32" s="51"/>
      <c r="I32" s="52"/>
      <c r="J32" s="52"/>
      <c r="K32" s="52"/>
      <c r="L32" s="52"/>
      <c r="M32" s="52"/>
      <c r="N32" s="52"/>
      <c r="O32" s="52"/>
      <c r="P32" s="32"/>
      <c r="Q32" s="32"/>
      <c r="R32" s="32"/>
      <c r="S32" s="32"/>
      <c r="T32" s="32"/>
    </row>
    <row r="33" spans="1:21" s="64" customFormat="1" x14ac:dyDescent="0.35">
      <c r="A33" s="98"/>
      <c r="B33" s="98"/>
      <c r="C33" s="98"/>
      <c r="D33" s="98"/>
      <c r="E33" s="98"/>
      <c r="F33" s="98"/>
      <c r="G33" s="99"/>
      <c r="H33" s="51"/>
      <c r="I33" s="52"/>
      <c r="J33" s="52"/>
      <c r="K33" s="52"/>
      <c r="L33" s="52"/>
      <c r="M33" s="52"/>
      <c r="N33" s="52"/>
      <c r="O33" s="52"/>
      <c r="P33" s="32"/>
      <c r="Q33" s="32"/>
      <c r="R33" s="32"/>
      <c r="S33" s="32"/>
      <c r="T33" s="32"/>
    </row>
    <row r="34" spans="1:21" s="64" customFormat="1" x14ac:dyDescent="0.35">
      <c r="A34" s="36"/>
      <c r="B34" s="102" t="s">
        <v>83</v>
      </c>
      <c r="C34" s="102"/>
      <c r="D34" s="102"/>
      <c r="E34" s="102"/>
      <c r="F34" s="102"/>
      <c r="G34" s="103"/>
      <c r="H34" s="51"/>
      <c r="I34" s="52"/>
      <c r="J34" s="52"/>
      <c r="K34" s="52"/>
      <c r="L34" s="52"/>
      <c r="M34" s="52"/>
      <c r="N34" s="52"/>
      <c r="O34" s="52"/>
      <c r="P34" s="32"/>
      <c r="Q34" s="32"/>
      <c r="R34" s="32"/>
      <c r="S34" s="32"/>
      <c r="T34" s="32"/>
    </row>
    <row r="35" spans="1:21" s="64" customFormat="1" x14ac:dyDescent="0.35">
      <c r="A35" s="36"/>
      <c r="B35" s="102"/>
      <c r="C35" s="102"/>
      <c r="D35" s="102"/>
      <c r="E35" s="102"/>
      <c r="F35" s="102"/>
      <c r="G35" s="103"/>
      <c r="H35" s="51"/>
      <c r="I35" s="52"/>
      <c r="J35" s="52"/>
      <c r="K35" s="52"/>
      <c r="L35" s="52"/>
      <c r="M35" s="52"/>
      <c r="N35" s="52"/>
      <c r="O35" s="52"/>
      <c r="P35" s="32"/>
      <c r="Q35" s="32"/>
      <c r="R35" s="32"/>
      <c r="S35" s="32"/>
      <c r="T35" s="32"/>
    </row>
    <row r="36" spans="1:21" s="64" customFormat="1" x14ac:dyDescent="0.35">
      <c r="B36" s="97" t="s">
        <v>0</v>
      </c>
      <c r="C36" s="97"/>
      <c r="D36" s="97"/>
      <c r="E36" s="97"/>
      <c r="F36" s="97"/>
      <c r="G36" s="97"/>
      <c r="H36" s="100" t="s">
        <v>17</v>
      </c>
      <c r="I36" s="101"/>
      <c r="J36" s="101"/>
      <c r="K36" s="101"/>
      <c r="L36" s="101"/>
      <c r="M36" s="101"/>
      <c r="N36" s="101"/>
      <c r="O36" s="101"/>
      <c r="P36" s="101"/>
      <c r="Q36" s="101"/>
      <c r="R36" s="101"/>
      <c r="S36" s="101"/>
      <c r="T36" s="32"/>
    </row>
    <row r="37" spans="1:21" s="64" customFormat="1" x14ac:dyDescent="0.35">
      <c r="B37" s="65" t="s">
        <v>65</v>
      </c>
      <c r="C37" s="85" t="s">
        <v>2</v>
      </c>
      <c r="D37" s="85" t="s">
        <v>127</v>
      </c>
      <c r="E37" s="85" t="s">
        <v>13</v>
      </c>
      <c r="F37" s="85" t="s">
        <v>66</v>
      </c>
      <c r="G37" s="85" t="s">
        <v>67</v>
      </c>
      <c r="H37" s="33" t="s">
        <v>5</v>
      </c>
      <c r="I37" s="34" t="s">
        <v>46</v>
      </c>
      <c r="J37" s="34" t="s">
        <v>13</v>
      </c>
      <c r="K37" s="34" t="s">
        <v>47</v>
      </c>
      <c r="L37" s="34" t="s">
        <v>48</v>
      </c>
      <c r="M37" s="34" t="s">
        <v>49</v>
      </c>
      <c r="N37" s="34" t="s">
        <v>50</v>
      </c>
      <c r="O37" s="34" t="s">
        <v>51</v>
      </c>
      <c r="P37" s="34" t="s">
        <v>52</v>
      </c>
      <c r="Q37" s="34" t="s">
        <v>53</v>
      </c>
      <c r="R37" s="34" t="s">
        <v>7</v>
      </c>
      <c r="S37" s="34" t="s">
        <v>196</v>
      </c>
      <c r="T37" s="34" t="s">
        <v>54</v>
      </c>
    </row>
    <row r="38" spans="1:21" s="64" customFormat="1" x14ac:dyDescent="0.35">
      <c r="B38" s="25" t="s">
        <v>199</v>
      </c>
      <c r="C38" s="25" t="s">
        <v>158</v>
      </c>
      <c r="D38" s="25" t="s">
        <v>136</v>
      </c>
      <c r="E38" s="47" t="s">
        <v>69</v>
      </c>
      <c r="F38" s="35">
        <v>1354929.65</v>
      </c>
      <c r="G38" s="35"/>
      <c r="H38" s="42" t="s">
        <v>186</v>
      </c>
      <c r="I38" s="43"/>
      <c r="J38" s="25" t="str">
        <f t="shared" ref="J38:J40" si="0">E38</f>
        <v>Operating</v>
      </c>
      <c r="K38" s="25"/>
      <c r="L38" s="25"/>
      <c r="M38" s="25"/>
      <c r="N38" s="25"/>
      <c r="O38" s="25"/>
      <c r="P38" s="45" t="str">
        <f>CONCATENATE(Q38,"v/5275")</f>
        <v>2670v/5275</v>
      </c>
      <c r="Q38" s="45">
        <v>2670</v>
      </c>
      <c r="R38" s="40">
        <f>IF((F38-G38)&gt;0,F38-G38,G38-F38)</f>
        <v>1354929.65</v>
      </c>
      <c r="S38" s="53" t="str">
        <f>D38</f>
        <v>Example Subscription</v>
      </c>
      <c r="T38" s="54"/>
    </row>
    <row r="39" spans="1:21" s="64" customFormat="1" x14ac:dyDescent="0.35">
      <c r="B39" s="25" t="s">
        <v>199</v>
      </c>
      <c r="C39" s="25" t="s">
        <v>131</v>
      </c>
      <c r="D39" s="25" t="s">
        <v>136</v>
      </c>
      <c r="E39" s="47" t="s">
        <v>69</v>
      </c>
      <c r="F39" s="35"/>
      <c r="G39" s="35">
        <v>1146574.6599999999</v>
      </c>
      <c r="H39" s="42" t="s">
        <v>103</v>
      </c>
      <c r="I39" s="43"/>
      <c r="J39" s="25"/>
      <c r="K39" s="25"/>
      <c r="L39" s="25"/>
      <c r="M39" s="25"/>
      <c r="N39" s="25"/>
      <c r="O39" s="25"/>
      <c r="P39" s="25"/>
      <c r="Q39" s="25"/>
      <c r="R39" s="40"/>
      <c r="S39" s="53"/>
      <c r="T39" s="32"/>
    </row>
    <row r="40" spans="1:21" s="64" customFormat="1" x14ac:dyDescent="0.35">
      <c r="B40" s="25" t="s">
        <v>199</v>
      </c>
      <c r="C40" s="25" t="s">
        <v>226</v>
      </c>
      <c r="D40" s="25" t="s">
        <v>136</v>
      </c>
      <c r="E40" s="47" t="s">
        <v>69</v>
      </c>
      <c r="F40" s="35"/>
      <c r="G40" s="35">
        <v>208354.99</v>
      </c>
      <c r="H40" s="42" t="s">
        <v>104</v>
      </c>
      <c r="I40" s="43"/>
      <c r="J40" s="25" t="str">
        <f t="shared" si="0"/>
        <v>Operating</v>
      </c>
      <c r="K40" s="44"/>
      <c r="L40" s="48" t="s">
        <v>146</v>
      </c>
      <c r="M40" s="25"/>
      <c r="N40" s="25"/>
      <c r="O40" s="25"/>
      <c r="P40" s="25" t="s">
        <v>166</v>
      </c>
      <c r="Q40" s="25">
        <v>5275</v>
      </c>
      <c r="R40" s="40">
        <f>IF((F40-G40)&gt;0,F40-G40,G40-F40)</f>
        <v>208354.99</v>
      </c>
      <c r="S40" s="53" t="str">
        <f>D40</f>
        <v>Example Subscription</v>
      </c>
      <c r="T40" s="49" t="s">
        <v>105</v>
      </c>
      <c r="U40" s="110"/>
    </row>
    <row r="41" spans="1:21" s="60" customFormat="1" x14ac:dyDescent="0.35">
      <c r="A41" s="59"/>
      <c r="B41" s="59"/>
      <c r="C41" s="26"/>
      <c r="D41" s="26"/>
      <c r="E41" s="26"/>
      <c r="F41" s="26"/>
      <c r="G41" s="26"/>
      <c r="H41" s="27"/>
      <c r="I41" s="26"/>
      <c r="J41" s="26"/>
      <c r="K41" s="26"/>
      <c r="L41" s="26"/>
      <c r="M41" s="26"/>
      <c r="N41" s="26"/>
      <c r="O41" s="28"/>
      <c r="P41" s="28"/>
      <c r="Q41" s="28"/>
      <c r="R41" s="28"/>
      <c r="S41" s="28"/>
      <c r="T41" s="28"/>
    </row>
    <row r="42" spans="1:21" x14ac:dyDescent="0.35">
      <c r="A42" s="93" t="s">
        <v>202</v>
      </c>
      <c r="B42" s="93"/>
      <c r="C42" s="93"/>
      <c r="D42" s="93"/>
      <c r="E42" s="93"/>
      <c r="F42" s="93"/>
      <c r="G42" s="94"/>
      <c r="H42" s="29"/>
      <c r="I42" s="30"/>
      <c r="J42" s="30"/>
      <c r="K42" s="30"/>
      <c r="L42" s="30"/>
      <c r="M42" s="30"/>
      <c r="N42" s="30"/>
      <c r="O42" s="31"/>
    </row>
    <row r="43" spans="1:21" s="64" customFormat="1" x14ac:dyDescent="0.35">
      <c r="A43" s="95" t="s">
        <v>203</v>
      </c>
      <c r="B43" s="95"/>
      <c r="C43" s="95"/>
      <c r="D43" s="95"/>
      <c r="E43" s="95"/>
      <c r="F43" s="95"/>
      <c r="G43" s="96"/>
      <c r="H43" s="51"/>
      <c r="I43" s="52"/>
      <c r="J43" s="52"/>
      <c r="K43" s="52"/>
      <c r="L43" s="52"/>
      <c r="M43" s="52"/>
      <c r="N43" s="52"/>
      <c r="O43" s="52"/>
      <c r="P43" s="32"/>
      <c r="Q43" s="32"/>
      <c r="R43" s="32"/>
      <c r="S43" s="32"/>
      <c r="T43" s="32"/>
    </row>
    <row r="44" spans="1:21" s="64" customFormat="1" x14ac:dyDescent="0.35">
      <c r="A44" s="98" t="s">
        <v>204</v>
      </c>
      <c r="B44" s="98"/>
      <c r="C44" s="98"/>
      <c r="D44" s="98"/>
      <c r="E44" s="98"/>
      <c r="F44" s="98"/>
      <c r="G44" s="99"/>
      <c r="H44" s="51"/>
      <c r="I44" s="52"/>
      <c r="J44" s="52"/>
      <c r="K44" s="52"/>
      <c r="L44" s="52"/>
      <c r="M44" s="52"/>
      <c r="N44" s="52"/>
      <c r="O44" s="52"/>
      <c r="P44" s="32"/>
      <c r="Q44" s="32"/>
      <c r="R44" s="32"/>
      <c r="S44" s="32"/>
      <c r="T44" s="32"/>
    </row>
    <row r="45" spans="1:21" s="64" customFormat="1" x14ac:dyDescent="0.35">
      <c r="B45" s="97" t="s">
        <v>0</v>
      </c>
      <c r="C45" s="97"/>
      <c r="D45" s="97"/>
      <c r="E45" s="97"/>
      <c r="F45" s="97"/>
      <c r="G45" s="97"/>
      <c r="H45" s="100" t="s">
        <v>17</v>
      </c>
      <c r="I45" s="101"/>
      <c r="J45" s="101"/>
      <c r="K45" s="101"/>
      <c r="L45" s="101"/>
      <c r="M45" s="101"/>
      <c r="N45" s="101"/>
      <c r="O45" s="101"/>
      <c r="P45" s="101"/>
      <c r="Q45" s="101"/>
      <c r="R45" s="101"/>
      <c r="S45" s="101"/>
      <c r="T45" s="32"/>
    </row>
    <row r="46" spans="1:21" s="64" customFormat="1" x14ac:dyDescent="0.35">
      <c r="B46" s="65" t="s">
        <v>65</v>
      </c>
      <c r="C46" s="85" t="s">
        <v>2</v>
      </c>
      <c r="D46" s="85" t="s">
        <v>127</v>
      </c>
      <c r="E46" s="85" t="s">
        <v>13</v>
      </c>
      <c r="F46" s="85" t="s">
        <v>66</v>
      </c>
      <c r="G46" s="85" t="s">
        <v>67</v>
      </c>
      <c r="H46" s="33" t="s">
        <v>5</v>
      </c>
      <c r="I46" s="34" t="s">
        <v>46</v>
      </c>
      <c r="J46" s="34" t="s">
        <v>13</v>
      </c>
      <c r="K46" s="34" t="s">
        <v>47</v>
      </c>
      <c r="L46" s="34" t="s">
        <v>48</v>
      </c>
      <c r="M46" s="34" t="s">
        <v>49</v>
      </c>
      <c r="N46" s="34" t="s">
        <v>50</v>
      </c>
      <c r="O46" s="34" t="s">
        <v>51</v>
      </c>
      <c r="P46" s="34" t="s">
        <v>52</v>
      </c>
      <c r="Q46" s="34" t="s">
        <v>53</v>
      </c>
      <c r="R46" s="34" t="s">
        <v>7</v>
      </c>
      <c r="S46" s="34" t="s">
        <v>196</v>
      </c>
      <c r="T46" s="34" t="s">
        <v>54</v>
      </c>
    </row>
    <row r="47" spans="1:21" s="64" customFormat="1" x14ac:dyDescent="0.35">
      <c r="B47" s="25" t="s">
        <v>205</v>
      </c>
      <c r="C47" s="25" t="s">
        <v>12</v>
      </c>
      <c r="D47" s="25" t="s">
        <v>136</v>
      </c>
      <c r="E47" s="25" t="s">
        <v>69</v>
      </c>
      <c r="F47" s="35">
        <v>375930.52</v>
      </c>
      <c r="G47" s="35"/>
      <c r="H47" s="38" t="s">
        <v>107</v>
      </c>
      <c r="I47" s="43"/>
      <c r="J47" s="25" t="str">
        <f t="shared" ref="J47:J48" si="1">E47</f>
        <v>Operating</v>
      </c>
      <c r="K47" s="25"/>
      <c r="L47" s="25"/>
      <c r="M47" s="47"/>
      <c r="N47" s="47" t="s">
        <v>109</v>
      </c>
      <c r="O47" s="47" t="s">
        <v>110</v>
      </c>
      <c r="P47" s="45" t="str">
        <f>CONCATENATE(Q47,"v/3213")</f>
        <v>2680v/3213</v>
      </c>
      <c r="Q47" s="45">
        <v>2680</v>
      </c>
      <c r="R47" s="35">
        <f>IF((F47-G47)&gt;0,F47-G47,G47-F47)</f>
        <v>375930.52</v>
      </c>
      <c r="S47" s="41" t="str">
        <f>D47</f>
        <v>Example Subscription</v>
      </c>
      <c r="T47" s="54"/>
    </row>
    <row r="48" spans="1:21" s="64" customFormat="1" x14ac:dyDescent="0.35">
      <c r="B48" s="25" t="s">
        <v>205</v>
      </c>
      <c r="C48" s="25" t="s">
        <v>158</v>
      </c>
      <c r="D48" s="25" t="s">
        <v>136</v>
      </c>
      <c r="E48" s="25" t="s">
        <v>69</v>
      </c>
      <c r="F48" s="35"/>
      <c r="G48" s="35">
        <v>375930.52</v>
      </c>
      <c r="H48" s="38" t="s">
        <v>108</v>
      </c>
      <c r="I48" s="43"/>
      <c r="J48" s="25" t="str">
        <f t="shared" si="1"/>
        <v>Operating</v>
      </c>
      <c r="K48" s="25"/>
      <c r="L48" s="25"/>
      <c r="M48" s="47"/>
      <c r="N48" s="47" t="s">
        <v>109</v>
      </c>
      <c r="O48" s="47" t="s">
        <v>110</v>
      </c>
      <c r="P48" s="45" t="str">
        <f>CONCATENATE("3213/",Q48,"v")</f>
        <v>3213/2670v</v>
      </c>
      <c r="Q48" s="45">
        <v>2670</v>
      </c>
      <c r="R48" s="35">
        <f>IF((F48-G48)&gt;0,F48-G48,G48-F48)</f>
        <v>375930.52</v>
      </c>
      <c r="S48" s="41" t="str">
        <f>D48</f>
        <v>Example Subscription</v>
      </c>
      <c r="T48" s="54"/>
    </row>
    <row r="49" spans="1:20" s="60" customFormat="1" x14ac:dyDescent="0.35">
      <c r="A49" s="59"/>
      <c r="B49" s="59"/>
      <c r="C49" s="26"/>
      <c r="D49" s="26"/>
      <c r="E49" s="26"/>
      <c r="F49" s="26"/>
      <c r="G49" s="26"/>
      <c r="H49" s="27"/>
      <c r="I49" s="26"/>
      <c r="J49" s="26"/>
      <c r="K49" s="26"/>
      <c r="L49" s="26"/>
      <c r="M49" s="26"/>
      <c r="N49" s="26"/>
      <c r="O49" s="28"/>
      <c r="P49" s="28"/>
      <c r="Q49" s="28"/>
      <c r="R49" s="28"/>
      <c r="S49" s="28"/>
      <c r="T49" s="28"/>
    </row>
    <row r="50" spans="1:20" x14ac:dyDescent="0.35">
      <c r="A50" s="93" t="s">
        <v>206</v>
      </c>
      <c r="B50" s="93"/>
      <c r="C50" s="93"/>
      <c r="D50" s="93"/>
      <c r="E50" s="93"/>
      <c r="F50" s="93"/>
      <c r="G50" s="94"/>
      <c r="H50" s="29"/>
      <c r="I50" s="30"/>
      <c r="J50" s="30"/>
      <c r="K50" s="30"/>
      <c r="L50" s="30"/>
      <c r="M50" s="30"/>
      <c r="N50" s="30"/>
      <c r="O50" s="31"/>
    </row>
    <row r="51" spans="1:20" s="64" customFormat="1" x14ac:dyDescent="0.35">
      <c r="A51" s="95" t="s">
        <v>207</v>
      </c>
      <c r="B51" s="95"/>
      <c r="C51" s="95"/>
      <c r="D51" s="95"/>
      <c r="E51" s="95"/>
      <c r="F51" s="95"/>
      <c r="G51" s="96"/>
      <c r="H51" s="51"/>
      <c r="I51" s="52"/>
      <c r="J51" s="52"/>
      <c r="K51" s="52"/>
      <c r="L51" s="52"/>
      <c r="M51" s="52"/>
      <c r="N51" s="52"/>
      <c r="O51" s="52"/>
      <c r="P51" s="32"/>
      <c r="Q51" s="32"/>
      <c r="R51" s="32"/>
      <c r="S51" s="32"/>
      <c r="T51" s="32"/>
    </row>
    <row r="52" spans="1:20" s="64" customFormat="1" x14ac:dyDescent="0.35">
      <c r="A52" s="98" t="s">
        <v>222</v>
      </c>
      <c r="B52" s="98"/>
      <c r="C52" s="98"/>
      <c r="D52" s="98"/>
      <c r="E52" s="98"/>
      <c r="F52" s="98"/>
      <c r="G52" s="99"/>
      <c r="H52" s="51"/>
      <c r="I52" s="52"/>
      <c r="J52" s="52"/>
      <c r="K52" s="52"/>
      <c r="L52" s="52"/>
      <c r="M52" s="52"/>
      <c r="N52" s="52"/>
      <c r="O52" s="52"/>
      <c r="P52" s="32"/>
      <c r="Q52" s="32"/>
      <c r="R52" s="32"/>
      <c r="S52" s="32"/>
      <c r="T52" s="32"/>
    </row>
    <row r="53" spans="1:20" s="64" customFormat="1" x14ac:dyDescent="0.35">
      <c r="A53" s="98" t="s">
        <v>216</v>
      </c>
      <c r="B53" s="98"/>
      <c r="C53" s="98"/>
      <c r="D53" s="98"/>
      <c r="E53" s="98"/>
      <c r="F53" s="98"/>
      <c r="G53" s="99"/>
      <c r="H53" s="51"/>
      <c r="I53" s="52"/>
      <c r="J53" s="52"/>
      <c r="K53" s="52"/>
      <c r="L53" s="52"/>
      <c r="M53" s="52"/>
      <c r="N53" s="52"/>
      <c r="O53" s="52"/>
      <c r="P53" s="32"/>
      <c r="Q53" s="32"/>
      <c r="R53" s="32"/>
      <c r="S53" s="32"/>
      <c r="T53" s="32"/>
    </row>
    <row r="54" spans="1:20" s="64" customFormat="1" x14ac:dyDescent="0.35">
      <c r="A54" s="98" t="s">
        <v>217</v>
      </c>
      <c r="B54" s="98"/>
      <c r="C54" s="98"/>
      <c r="D54" s="98"/>
      <c r="E54" s="98"/>
      <c r="F54" s="98"/>
      <c r="G54" s="99"/>
      <c r="H54" s="51"/>
      <c r="I54" s="52"/>
      <c r="J54" s="52"/>
      <c r="K54" s="52"/>
      <c r="L54" s="52"/>
      <c r="M54" s="52"/>
      <c r="N54" s="52"/>
      <c r="O54" s="52"/>
      <c r="P54" s="32"/>
      <c r="Q54" s="32"/>
      <c r="R54" s="32"/>
      <c r="S54" s="32"/>
      <c r="T54" s="32"/>
    </row>
    <row r="55" spans="1:20" s="64" customFormat="1" x14ac:dyDescent="0.35">
      <c r="B55" s="97" t="s">
        <v>0</v>
      </c>
      <c r="C55" s="97"/>
      <c r="D55" s="97"/>
      <c r="E55" s="97"/>
      <c r="F55" s="97"/>
      <c r="G55" s="97"/>
      <c r="H55" s="100" t="s">
        <v>17</v>
      </c>
      <c r="I55" s="101"/>
      <c r="J55" s="101"/>
      <c r="K55" s="101"/>
      <c r="L55" s="101"/>
      <c r="M55" s="101"/>
      <c r="N55" s="101"/>
      <c r="O55" s="101"/>
      <c r="P55" s="101"/>
      <c r="Q55" s="101"/>
      <c r="R55" s="101"/>
      <c r="S55" s="101"/>
      <c r="T55" s="32"/>
    </row>
    <row r="56" spans="1:20" s="64" customFormat="1" x14ac:dyDescent="0.35">
      <c r="B56" s="65" t="s">
        <v>65</v>
      </c>
      <c r="C56" s="85" t="s">
        <v>2</v>
      </c>
      <c r="D56" s="85" t="s">
        <v>127</v>
      </c>
      <c r="E56" s="85" t="s">
        <v>13</v>
      </c>
      <c r="F56" s="85" t="s">
        <v>66</v>
      </c>
      <c r="G56" s="85" t="s">
        <v>67</v>
      </c>
      <c r="H56" s="33" t="s">
        <v>5</v>
      </c>
      <c r="I56" s="34" t="s">
        <v>46</v>
      </c>
      <c r="J56" s="34" t="s">
        <v>13</v>
      </c>
      <c r="K56" s="34" t="s">
        <v>47</v>
      </c>
      <c r="L56" s="34" t="s">
        <v>48</v>
      </c>
      <c r="M56" s="34" t="s">
        <v>49</v>
      </c>
      <c r="N56" s="34" t="s">
        <v>50</v>
      </c>
      <c r="O56" s="34" t="s">
        <v>51</v>
      </c>
      <c r="P56" s="34" t="s">
        <v>52</v>
      </c>
      <c r="Q56" s="34" t="s">
        <v>53</v>
      </c>
      <c r="R56" s="34" t="s">
        <v>7</v>
      </c>
      <c r="S56" s="34" t="s">
        <v>196</v>
      </c>
      <c r="T56" s="34" t="s">
        <v>54</v>
      </c>
    </row>
    <row r="57" spans="1:20" s="64" customFormat="1" x14ac:dyDescent="0.35">
      <c r="B57" s="25" t="s">
        <v>209</v>
      </c>
      <c r="C57" s="25" t="s">
        <v>12</v>
      </c>
      <c r="D57" s="25" t="s">
        <v>136</v>
      </c>
      <c r="E57" s="25" t="s">
        <v>69</v>
      </c>
      <c r="F57" s="35">
        <v>632487.37</v>
      </c>
      <c r="G57" s="35">
        <v>210829.12</v>
      </c>
      <c r="H57" s="38" t="s">
        <v>107</v>
      </c>
      <c r="I57" s="43"/>
      <c r="J57" s="25" t="str">
        <f t="shared" ref="J57" si="2">E57</f>
        <v>Operating</v>
      </c>
      <c r="K57" s="25"/>
      <c r="L57" s="25"/>
      <c r="M57" s="47"/>
      <c r="N57" s="47" t="s">
        <v>109</v>
      </c>
      <c r="O57" s="47" t="s">
        <v>110</v>
      </c>
      <c r="P57" s="45" t="str">
        <f>CONCATENATE(Q57,"v/3213")</f>
        <v>2680v/3213</v>
      </c>
      <c r="Q57" s="45">
        <v>2680</v>
      </c>
      <c r="R57" s="37">
        <f>F57</f>
        <v>632487.37</v>
      </c>
      <c r="S57" s="41" t="str">
        <f>D57</f>
        <v>Example Subscription</v>
      </c>
      <c r="T57" s="55" t="s">
        <v>168</v>
      </c>
    </row>
    <row r="58" spans="1:20" s="64" customFormat="1" x14ac:dyDescent="0.35">
      <c r="B58" s="25" t="s">
        <v>209</v>
      </c>
      <c r="C58" s="25" t="s">
        <v>9</v>
      </c>
      <c r="D58" s="25" t="s">
        <v>136</v>
      </c>
      <c r="E58" s="25" t="s">
        <v>69</v>
      </c>
      <c r="F58" s="35">
        <v>210829.12</v>
      </c>
      <c r="G58" s="35"/>
      <c r="H58" s="38" t="s">
        <v>101</v>
      </c>
      <c r="I58" s="47"/>
      <c r="J58" s="25" t="str">
        <f>E58</f>
        <v>Operating</v>
      </c>
      <c r="K58" s="44"/>
      <c r="L58" s="25" t="s">
        <v>91</v>
      </c>
      <c r="M58" s="25"/>
      <c r="N58" s="25"/>
      <c r="O58" s="25"/>
      <c r="P58" s="45" t="str">
        <f>CONCATENATE("6511/",Q58,"v")</f>
        <v>6511/2680v</v>
      </c>
      <c r="Q58" s="45">
        <v>2680</v>
      </c>
      <c r="R58" s="35">
        <f>IF((F58-G58)&gt;0,F58-G58,G58-F58)</f>
        <v>210829.12</v>
      </c>
      <c r="S58" s="41" t="str">
        <f>D58</f>
        <v>Example Subscription</v>
      </c>
      <c r="T58" s="46" t="s">
        <v>18</v>
      </c>
    </row>
    <row r="59" spans="1:20" s="64" customFormat="1" ht="29" x14ac:dyDescent="0.35">
      <c r="B59" s="25" t="s">
        <v>209</v>
      </c>
      <c r="C59" s="62" t="s">
        <v>230</v>
      </c>
      <c r="D59" s="25" t="s">
        <v>136</v>
      </c>
      <c r="E59" s="25" t="s">
        <v>69</v>
      </c>
      <c r="F59" s="35"/>
      <c r="G59" s="35">
        <v>32732.37</v>
      </c>
      <c r="H59" s="56" t="s">
        <v>74</v>
      </c>
      <c r="I59" s="25"/>
      <c r="J59" s="25"/>
      <c r="K59" s="25"/>
      <c r="L59" s="25"/>
      <c r="M59" s="25"/>
      <c r="N59" s="25"/>
      <c r="O59" s="25"/>
      <c r="P59" s="45"/>
      <c r="Q59" s="45"/>
      <c r="R59" s="40"/>
      <c r="S59" s="25"/>
      <c r="T59" s="32"/>
    </row>
    <row r="60" spans="1:20" s="64" customFormat="1" x14ac:dyDescent="0.35">
      <c r="B60" s="25" t="s">
        <v>209</v>
      </c>
      <c r="C60" s="25" t="s">
        <v>158</v>
      </c>
      <c r="D60" s="25" t="s">
        <v>136</v>
      </c>
      <c r="E60" s="25" t="s">
        <v>69</v>
      </c>
      <c r="F60" s="35"/>
      <c r="G60" s="35">
        <v>1475803.85</v>
      </c>
      <c r="H60" s="38" t="s">
        <v>108</v>
      </c>
      <c r="I60" s="43"/>
      <c r="J60" s="25" t="str">
        <f t="shared" ref="J60:J61" si="3">E60</f>
        <v>Operating</v>
      </c>
      <c r="K60" s="25"/>
      <c r="L60" s="25"/>
      <c r="M60" s="25"/>
      <c r="N60" s="47" t="s">
        <v>109</v>
      </c>
      <c r="O60" s="47" t="s">
        <v>110</v>
      </c>
      <c r="P60" s="45" t="str">
        <f>CONCATENATE("3213/",Q60,"v")</f>
        <v>3213/2670v</v>
      </c>
      <c r="Q60" s="45">
        <v>2670</v>
      </c>
      <c r="R60" s="40">
        <f>IF((F60-G60)&gt;0,F60-G60,G60-F60)</f>
        <v>1475803.85</v>
      </c>
      <c r="S60" s="41" t="str">
        <f>D60</f>
        <v>Example Subscription</v>
      </c>
      <c r="T60" s="54"/>
    </row>
    <row r="61" spans="1:20" s="64" customFormat="1" x14ac:dyDescent="0.35">
      <c r="B61" s="25" t="s">
        <v>209</v>
      </c>
      <c r="C61" s="25" t="s">
        <v>131</v>
      </c>
      <c r="D61" s="25" t="s">
        <v>136</v>
      </c>
      <c r="E61" s="25" t="s">
        <v>69</v>
      </c>
      <c r="F61" s="35">
        <v>876048.86</v>
      </c>
      <c r="G61" s="35"/>
      <c r="H61" s="38" t="s">
        <v>107</v>
      </c>
      <c r="I61" s="25"/>
      <c r="J61" s="25" t="str">
        <f t="shared" si="3"/>
        <v>Operating</v>
      </c>
      <c r="K61" s="25"/>
      <c r="L61" s="25"/>
      <c r="M61" s="25"/>
      <c r="N61" s="47" t="s">
        <v>109</v>
      </c>
      <c r="O61" s="47" t="s">
        <v>110</v>
      </c>
      <c r="P61" s="25" t="s">
        <v>167</v>
      </c>
      <c r="Q61" s="47">
        <v>5275</v>
      </c>
      <c r="R61" s="40">
        <f>IF((F61-G61)&gt;0,F61-G61,G61-F61)</f>
        <v>876048.86</v>
      </c>
      <c r="S61" s="41" t="str">
        <f>D61</f>
        <v>Example Subscription</v>
      </c>
      <c r="T61" s="32"/>
    </row>
    <row r="62" spans="1:20" s="60" customFormat="1" x14ac:dyDescent="0.35">
      <c r="A62" s="59"/>
      <c r="B62" s="59"/>
      <c r="C62" s="26"/>
      <c r="D62" s="26"/>
      <c r="E62" s="26"/>
      <c r="F62" s="26"/>
      <c r="G62" s="26"/>
      <c r="H62" s="27"/>
      <c r="I62" s="26"/>
      <c r="J62" s="26"/>
      <c r="K62" s="26"/>
      <c r="L62" s="26"/>
      <c r="M62" s="26"/>
      <c r="N62" s="26"/>
      <c r="O62" s="28"/>
      <c r="P62" s="28"/>
      <c r="Q62" s="28"/>
      <c r="R62" s="28"/>
      <c r="S62" s="28"/>
      <c r="T62" s="28"/>
    </row>
    <row r="63" spans="1:20" x14ac:dyDescent="0.35">
      <c r="A63" s="93" t="s">
        <v>218</v>
      </c>
      <c r="B63" s="93"/>
      <c r="C63" s="93"/>
      <c r="D63" s="93"/>
      <c r="E63" s="93"/>
      <c r="F63" s="93"/>
      <c r="G63" s="94"/>
      <c r="H63" s="29"/>
      <c r="I63" s="30"/>
      <c r="J63" s="30"/>
      <c r="K63" s="30"/>
      <c r="L63" s="30"/>
      <c r="M63" s="30"/>
      <c r="N63" s="30"/>
      <c r="O63" s="31"/>
    </row>
    <row r="64" spans="1:20" s="64" customFormat="1" x14ac:dyDescent="0.35">
      <c r="A64" s="95" t="s">
        <v>219</v>
      </c>
      <c r="B64" s="95"/>
      <c r="C64" s="95"/>
      <c r="D64" s="95"/>
      <c r="E64" s="95"/>
      <c r="F64" s="95"/>
      <c r="G64" s="96"/>
      <c r="H64" s="51"/>
      <c r="I64" s="52"/>
      <c r="J64" s="52"/>
      <c r="K64" s="52"/>
      <c r="L64" s="52"/>
      <c r="M64" s="52"/>
      <c r="N64" s="52"/>
      <c r="O64" s="52"/>
      <c r="P64" s="32"/>
      <c r="Q64" s="32"/>
      <c r="R64" s="32"/>
      <c r="S64" s="32"/>
      <c r="T64" s="32"/>
    </row>
    <row r="65" spans="1:20" s="64" customFormat="1" x14ac:dyDescent="0.35">
      <c r="A65" s="66"/>
      <c r="B65" s="102" t="s">
        <v>221</v>
      </c>
      <c r="C65" s="102"/>
      <c r="D65" s="102"/>
      <c r="E65" s="102"/>
      <c r="F65" s="102"/>
      <c r="G65" s="103"/>
      <c r="H65" s="51"/>
      <c r="I65" s="52"/>
      <c r="J65" s="52"/>
      <c r="K65" s="52"/>
      <c r="L65" s="52"/>
      <c r="M65" s="52"/>
      <c r="N65" s="52"/>
      <c r="O65" s="52"/>
      <c r="P65" s="32"/>
      <c r="Q65" s="32"/>
      <c r="R65" s="57"/>
      <c r="S65" s="32"/>
      <c r="T65" s="32"/>
    </row>
    <row r="66" spans="1:20" s="64" customFormat="1" x14ac:dyDescent="0.35">
      <c r="B66" s="97" t="s">
        <v>0</v>
      </c>
      <c r="C66" s="97"/>
      <c r="D66" s="97"/>
      <c r="E66" s="97"/>
      <c r="F66" s="97"/>
      <c r="G66" s="97"/>
      <c r="H66" s="100" t="s">
        <v>17</v>
      </c>
      <c r="I66" s="101"/>
      <c r="J66" s="101"/>
      <c r="K66" s="101"/>
      <c r="L66" s="101"/>
      <c r="M66" s="101"/>
      <c r="N66" s="101"/>
      <c r="O66" s="101"/>
      <c r="P66" s="101"/>
      <c r="Q66" s="101"/>
      <c r="R66" s="101"/>
      <c r="S66" s="101"/>
      <c r="T66" s="32"/>
    </row>
    <row r="67" spans="1:20" s="64" customFormat="1" x14ac:dyDescent="0.35">
      <c r="B67" s="65" t="s">
        <v>65</v>
      </c>
      <c r="C67" s="85" t="s">
        <v>2</v>
      </c>
      <c r="D67" s="85" t="s">
        <v>127</v>
      </c>
      <c r="E67" s="85" t="s">
        <v>13</v>
      </c>
      <c r="F67" s="85" t="s">
        <v>66</v>
      </c>
      <c r="G67" s="85" t="s">
        <v>67</v>
      </c>
      <c r="H67" s="33" t="s">
        <v>5</v>
      </c>
      <c r="I67" s="34" t="s">
        <v>46</v>
      </c>
      <c r="J67" s="34" t="s">
        <v>13</v>
      </c>
      <c r="K67" s="34" t="s">
        <v>47</v>
      </c>
      <c r="L67" s="34" t="s">
        <v>48</v>
      </c>
      <c r="M67" s="34" t="s">
        <v>49</v>
      </c>
      <c r="N67" s="34" t="s">
        <v>50</v>
      </c>
      <c r="O67" s="34" t="s">
        <v>51</v>
      </c>
      <c r="P67" s="34" t="s">
        <v>52</v>
      </c>
      <c r="Q67" s="34" t="s">
        <v>53</v>
      </c>
      <c r="R67" s="34" t="s">
        <v>7</v>
      </c>
      <c r="S67" s="34" t="s">
        <v>196</v>
      </c>
      <c r="T67" s="34" t="s">
        <v>54</v>
      </c>
    </row>
    <row r="68" spans="1:20" s="64" customFormat="1" x14ac:dyDescent="0.35">
      <c r="A68" s="98" t="s">
        <v>212</v>
      </c>
      <c r="B68" s="98"/>
      <c r="C68" s="98"/>
      <c r="D68" s="98"/>
      <c r="E68" s="98"/>
      <c r="F68" s="98"/>
      <c r="G68" s="99"/>
      <c r="H68" s="51"/>
      <c r="I68" s="52"/>
      <c r="J68" s="52"/>
      <c r="K68" s="52"/>
      <c r="L68" s="52"/>
      <c r="M68" s="52"/>
      <c r="N68" s="52"/>
      <c r="O68" s="52"/>
      <c r="P68" s="32"/>
      <c r="Q68" s="32"/>
      <c r="R68" s="32"/>
      <c r="S68" s="32"/>
      <c r="T68" s="32"/>
    </row>
    <row r="69" spans="1:20" s="64" customFormat="1" x14ac:dyDescent="0.35">
      <c r="A69" s="98"/>
      <c r="B69" s="98"/>
      <c r="C69" s="98"/>
      <c r="D69" s="98"/>
      <c r="E69" s="98"/>
      <c r="F69" s="98"/>
      <c r="G69" s="99"/>
      <c r="H69" s="51"/>
      <c r="I69" s="52"/>
      <c r="J69" s="52"/>
      <c r="K69" s="52"/>
      <c r="L69" s="52"/>
      <c r="M69" s="52"/>
      <c r="N69" s="52"/>
      <c r="O69" s="52"/>
      <c r="P69" s="32"/>
      <c r="Q69" s="32"/>
      <c r="R69" s="32"/>
      <c r="S69" s="32"/>
      <c r="T69" s="32"/>
    </row>
    <row r="70" spans="1:20" x14ac:dyDescent="0.35">
      <c r="B70" s="25" t="s">
        <v>220</v>
      </c>
      <c r="C70" s="25" t="s">
        <v>158</v>
      </c>
      <c r="D70" s="25" t="s">
        <v>136</v>
      </c>
      <c r="E70" s="25" t="s">
        <v>69</v>
      </c>
      <c r="F70" s="35">
        <v>152191.70000000001</v>
      </c>
      <c r="G70" s="35"/>
      <c r="H70" s="42" t="s">
        <v>186</v>
      </c>
      <c r="I70" s="43"/>
      <c r="J70" s="25" t="str">
        <f t="shared" ref="J70" si="4">E70</f>
        <v>Operating</v>
      </c>
      <c r="K70" s="25"/>
      <c r="L70" s="25"/>
      <c r="M70" s="25"/>
      <c r="N70" s="25"/>
      <c r="P70" s="45" t="str">
        <f>CONCATENATE(Q70,"v/5275")</f>
        <v>2670v/5275</v>
      </c>
      <c r="Q70" s="45">
        <v>2670</v>
      </c>
      <c r="R70" s="40">
        <f>IF((F70-G70)&gt;0,F70-G70,G70-F70)</f>
        <v>152191.70000000001</v>
      </c>
      <c r="S70" s="53" t="str">
        <f>D70</f>
        <v>Example Subscription</v>
      </c>
      <c r="T70" s="54"/>
    </row>
    <row r="71" spans="1:20" x14ac:dyDescent="0.35">
      <c r="B71" s="25" t="s">
        <v>220</v>
      </c>
      <c r="C71" s="25" t="s">
        <v>131</v>
      </c>
      <c r="D71" s="25" t="s">
        <v>136</v>
      </c>
      <c r="E71" s="25" t="s">
        <v>69</v>
      </c>
      <c r="F71" s="35"/>
      <c r="G71" s="35">
        <v>152191.70000000001</v>
      </c>
      <c r="H71" s="42" t="s">
        <v>103</v>
      </c>
      <c r="I71" s="43"/>
      <c r="J71" s="25"/>
      <c r="K71" s="25"/>
      <c r="L71" s="25"/>
      <c r="M71" s="25"/>
      <c r="N71" s="25"/>
      <c r="P71" s="45"/>
      <c r="Q71" s="45"/>
      <c r="R71" s="40"/>
      <c r="S71" s="53"/>
      <c r="T71" s="32"/>
    </row>
    <row r="72" spans="1:20" x14ac:dyDescent="0.35">
      <c r="F72" s="35"/>
      <c r="G72" s="35"/>
      <c r="H72" s="42"/>
      <c r="I72" s="43"/>
      <c r="J72" s="25"/>
      <c r="K72" s="25"/>
      <c r="L72" s="25"/>
      <c r="M72" s="25"/>
      <c r="N72" s="25"/>
      <c r="P72" s="45"/>
      <c r="Q72" s="45"/>
      <c r="R72" s="40"/>
      <c r="S72" s="53"/>
      <c r="T72" s="32"/>
    </row>
    <row r="73" spans="1:20" x14ac:dyDescent="0.35">
      <c r="A73" s="98" t="s">
        <v>213</v>
      </c>
      <c r="B73" s="98"/>
      <c r="C73" s="98"/>
      <c r="D73" s="98"/>
      <c r="E73" s="98"/>
      <c r="F73" s="98"/>
      <c r="G73" s="99"/>
      <c r="P73" s="45"/>
      <c r="Q73" s="45"/>
      <c r="R73" s="35"/>
    </row>
    <row r="74" spans="1:20" x14ac:dyDescent="0.35">
      <c r="A74" s="98"/>
      <c r="B74" s="98"/>
      <c r="C74" s="98"/>
      <c r="D74" s="98"/>
      <c r="E74" s="98"/>
      <c r="F74" s="98"/>
      <c r="G74" s="99"/>
      <c r="P74" s="45"/>
      <c r="Q74" s="45"/>
      <c r="R74" s="35"/>
    </row>
    <row r="75" spans="1:20" x14ac:dyDescent="0.35">
      <c r="B75" s="25" t="s">
        <v>220</v>
      </c>
      <c r="C75" s="25" t="s">
        <v>158</v>
      </c>
      <c r="D75" s="25" t="s">
        <v>136</v>
      </c>
      <c r="E75" s="25" t="s">
        <v>69</v>
      </c>
      <c r="F75" s="35"/>
      <c r="G75" s="35">
        <v>15857.01</v>
      </c>
      <c r="H75" s="38" t="s">
        <v>108</v>
      </c>
      <c r="I75" s="43"/>
      <c r="J75" s="25" t="str">
        <f t="shared" ref="J75:J76" si="5">E75</f>
        <v>Operating</v>
      </c>
      <c r="K75" s="25"/>
      <c r="L75" s="25"/>
      <c r="M75" s="25"/>
      <c r="N75" s="47" t="s">
        <v>109</v>
      </c>
      <c r="O75" s="47" t="s">
        <v>110</v>
      </c>
      <c r="P75" s="45" t="str">
        <f>CONCATENATE("3213/",Q75,"v")</f>
        <v>3213/2670v</v>
      </c>
      <c r="Q75" s="45">
        <v>2670</v>
      </c>
      <c r="R75" s="40">
        <f>IF((F75-G75)&gt;0,F75-G75,G75-F75)</f>
        <v>15857.01</v>
      </c>
      <c r="S75" s="41" t="str">
        <f>D75</f>
        <v>Example Subscription</v>
      </c>
      <c r="T75" s="54"/>
    </row>
    <row r="76" spans="1:20" x14ac:dyDescent="0.35">
      <c r="B76" s="25" t="s">
        <v>220</v>
      </c>
      <c r="C76" s="25" t="s">
        <v>131</v>
      </c>
      <c r="D76" s="25" t="s">
        <v>136</v>
      </c>
      <c r="E76" s="25" t="s">
        <v>69</v>
      </c>
      <c r="F76" s="35">
        <v>15857.01</v>
      </c>
      <c r="G76" s="35"/>
      <c r="H76" s="38" t="s">
        <v>107</v>
      </c>
      <c r="I76" s="25"/>
      <c r="J76" s="25" t="str">
        <f t="shared" si="5"/>
        <v>Operating</v>
      </c>
      <c r="K76" s="25"/>
      <c r="L76" s="25"/>
      <c r="M76" s="25"/>
      <c r="N76" s="47" t="s">
        <v>109</v>
      </c>
      <c r="O76" s="47" t="s">
        <v>110</v>
      </c>
      <c r="P76" s="25" t="s">
        <v>167</v>
      </c>
      <c r="Q76" s="47">
        <v>5275</v>
      </c>
      <c r="R76" s="40">
        <f>IF((F76-G76)&gt;0,F76-G76,G76-F76)</f>
        <v>15857.01</v>
      </c>
      <c r="S76" s="41" t="str">
        <f>D76</f>
        <v>Example Subscription</v>
      </c>
      <c r="T76" s="32"/>
    </row>
    <row r="77" spans="1:20" s="60" customFormat="1" x14ac:dyDescent="0.35">
      <c r="A77" s="59"/>
      <c r="B77" s="59"/>
      <c r="C77" s="26"/>
      <c r="D77" s="26"/>
      <c r="E77" s="26"/>
      <c r="F77" s="26"/>
      <c r="G77" s="26"/>
      <c r="H77" s="27"/>
      <c r="I77" s="26"/>
      <c r="J77" s="26"/>
      <c r="K77" s="26"/>
      <c r="L77" s="26"/>
      <c r="M77" s="26"/>
      <c r="N77" s="26"/>
      <c r="O77" s="28"/>
      <c r="P77" s="28"/>
      <c r="Q77" s="28"/>
      <c r="R77" s="28"/>
      <c r="S77" s="28"/>
      <c r="T77" s="28"/>
    </row>
    <row r="78" spans="1:20" x14ac:dyDescent="0.35">
      <c r="A78" s="93" t="s">
        <v>169</v>
      </c>
      <c r="B78" s="93"/>
      <c r="C78" s="93"/>
      <c r="D78" s="93"/>
      <c r="E78" s="93"/>
      <c r="F78" s="93"/>
      <c r="G78" s="94"/>
      <c r="H78" s="29"/>
      <c r="I78" s="30"/>
      <c r="J78" s="30"/>
      <c r="K78" s="30"/>
      <c r="L78" s="30"/>
      <c r="M78" s="30"/>
      <c r="N78" s="30"/>
      <c r="O78" s="31"/>
    </row>
    <row r="79" spans="1:20" s="64" customFormat="1" x14ac:dyDescent="0.35">
      <c r="A79" s="95" t="s">
        <v>170</v>
      </c>
      <c r="B79" s="95"/>
      <c r="C79" s="95"/>
      <c r="D79" s="95"/>
      <c r="E79" s="95"/>
      <c r="F79" s="95"/>
      <c r="G79" s="96"/>
      <c r="H79" s="51"/>
      <c r="I79" s="52"/>
      <c r="J79" s="52"/>
      <c r="K79" s="52"/>
      <c r="L79" s="52"/>
      <c r="M79" s="52"/>
      <c r="N79" s="52"/>
      <c r="O79" s="52"/>
      <c r="P79" s="32"/>
      <c r="Q79" s="32"/>
      <c r="R79" s="32"/>
      <c r="S79" s="32"/>
      <c r="T79" s="32"/>
    </row>
    <row r="80" spans="1:20" s="64" customFormat="1" x14ac:dyDescent="0.35">
      <c r="B80" s="97" t="s">
        <v>0</v>
      </c>
      <c r="C80" s="97"/>
      <c r="D80" s="97"/>
      <c r="E80" s="97"/>
      <c r="F80" s="97"/>
      <c r="G80" s="97"/>
      <c r="H80" s="100" t="s">
        <v>17</v>
      </c>
      <c r="I80" s="101"/>
      <c r="J80" s="101"/>
      <c r="K80" s="101"/>
      <c r="L80" s="101"/>
      <c r="M80" s="101"/>
      <c r="N80" s="101"/>
      <c r="O80" s="101"/>
      <c r="P80" s="101"/>
      <c r="Q80" s="101"/>
      <c r="R80" s="101"/>
      <c r="S80" s="101"/>
      <c r="T80" s="32"/>
    </row>
    <row r="81" spans="1:20" s="64" customFormat="1" x14ac:dyDescent="0.35">
      <c r="B81" s="65" t="s">
        <v>65</v>
      </c>
      <c r="C81" s="85" t="s">
        <v>2</v>
      </c>
      <c r="D81" s="85" t="s">
        <v>127</v>
      </c>
      <c r="E81" s="85" t="s">
        <v>13</v>
      </c>
      <c r="F81" s="85" t="s">
        <v>66</v>
      </c>
      <c r="G81" s="85" t="s">
        <v>67</v>
      </c>
      <c r="H81" s="33" t="s">
        <v>5</v>
      </c>
      <c r="I81" s="34" t="s">
        <v>46</v>
      </c>
      <c r="J81" s="34" t="s">
        <v>13</v>
      </c>
      <c r="K81" s="34" t="s">
        <v>47</v>
      </c>
      <c r="L81" s="34" t="s">
        <v>48</v>
      </c>
      <c r="M81" s="34" t="s">
        <v>49</v>
      </c>
      <c r="N81" s="34" t="s">
        <v>50</v>
      </c>
      <c r="O81" s="34" t="s">
        <v>51</v>
      </c>
      <c r="P81" s="34" t="s">
        <v>52</v>
      </c>
      <c r="Q81" s="34" t="s">
        <v>53</v>
      </c>
      <c r="R81" s="34" t="s">
        <v>7</v>
      </c>
      <c r="S81" s="34" t="s">
        <v>196</v>
      </c>
      <c r="T81" s="34" t="s">
        <v>54</v>
      </c>
    </row>
    <row r="82" spans="1:20" s="64" customFormat="1" x14ac:dyDescent="0.35">
      <c r="A82" s="104" t="s">
        <v>223</v>
      </c>
      <c r="B82" s="104"/>
      <c r="C82" s="104"/>
      <c r="D82" s="104"/>
      <c r="E82" s="104"/>
      <c r="F82" s="104"/>
      <c r="G82" s="105"/>
      <c r="H82" s="51"/>
      <c r="I82" s="52"/>
      <c r="J82" s="52"/>
      <c r="K82" s="52"/>
      <c r="L82" s="52"/>
      <c r="M82" s="52"/>
      <c r="N82" s="52"/>
      <c r="O82" s="52"/>
      <c r="P82" s="32"/>
      <c r="Q82" s="32"/>
      <c r="R82" s="32"/>
      <c r="S82" s="32"/>
      <c r="T82" s="32"/>
    </row>
    <row r="83" spans="1:20" s="64" customFormat="1" x14ac:dyDescent="0.35">
      <c r="A83" s="66"/>
      <c r="B83" s="102" t="s">
        <v>214</v>
      </c>
      <c r="C83" s="102"/>
      <c r="D83" s="102"/>
      <c r="E83" s="102"/>
      <c r="F83" s="102"/>
      <c r="G83" s="103"/>
      <c r="H83" s="51"/>
      <c r="I83" s="52"/>
      <c r="J83" s="52"/>
      <c r="K83" s="52"/>
      <c r="L83" s="52"/>
      <c r="M83" s="52"/>
      <c r="N83" s="52"/>
      <c r="O83" s="52"/>
      <c r="P83" s="32"/>
      <c r="Q83" s="32"/>
      <c r="R83" s="57"/>
      <c r="S83" s="32"/>
      <c r="T83" s="32"/>
    </row>
    <row r="84" spans="1:20" s="64" customFormat="1" x14ac:dyDescent="0.35">
      <c r="A84" s="66"/>
      <c r="B84" s="102"/>
      <c r="C84" s="102"/>
      <c r="D84" s="102"/>
      <c r="E84" s="102"/>
      <c r="F84" s="102"/>
      <c r="G84" s="103"/>
      <c r="H84" s="51"/>
      <c r="I84" s="52"/>
      <c r="J84" s="52"/>
      <c r="K84" s="52"/>
      <c r="L84" s="52"/>
      <c r="M84" s="52"/>
      <c r="N84" s="52"/>
      <c r="O84" s="52"/>
      <c r="P84" s="32"/>
      <c r="Q84" s="32"/>
      <c r="R84" s="57"/>
      <c r="S84" s="32"/>
      <c r="T84" s="32"/>
    </row>
    <row r="85" spans="1:20" x14ac:dyDescent="0.35">
      <c r="B85" s="25" t="s">
        <v>224</v>
      </c>
      <c r="C85" s="25" t="s">
        <v>12</v>
      </c>
      <c r="D85" s="25" t="s">
        <v>136</v>
      </c>
      <c r="E85" s="25" t="s">
        <v>69</v>
      </c>
      <c r="F85" s="35"/>
      <c r="G85" s="35">
        <v>76807.11</v>
      </c>
      <c r="H85" s="38" t="s">
        <v>111</v>
      </c>
      <c r="I85" s="39" t="str">
        <f>IF((F85-G85)&lt;0,"","R")</f>
        <v/>
      </c>
      <c r="J85" s="25" t="str">
        <f t="shared" ref="J85:J86" si="6">E85</f>
        <v>Operating</v>
      </c>
      <c r="K85" s="25"/>
      <c r="L85" s="25"/>
      <c r="M85" s="25"/>
      <c r="N85" s="47" t="s">
        <v>77</v>
      </c>
      <c r="O85" s="47" t="s">
        <v>113</v>
      </c>
      <c r="P85" s="45" t="str">
        <f>IF(I85="R",CONCATENATE("(3220/",Q85,"v)"),CONCATENATE("3220/",Q85,"v"))</f>
        <v>3220/2680v</v>
      </c>
      <c r="Q85" s="45">
        <v>2680</v>
      </c>
      <c r="R85" s="35">
        <f>IF((F85-G85)&gt;0,F85-G85,G85-F85)</f>
        <v>76807.11</v>
      </c>
      <c r="S85" s="41" t="str">
        <f>D85</f>
        <v>Example Subscription</v>
      </c>
      <c r="T85" s="54"/>
    </row>
    <row r="86" spans="1:20" x14ac:dyDescent="0.35">
      <c r="B86" s="25" t="s">
        <v>224</v>
      </c>
      <c r="C86" s="25" t="s">
        <v>158</v>
      </c>
      <c r="D86" s="25" t="s">
        <v>136</v>
      </c>
      <c r="E86" s="25" t="s">
        <v>69</v>
      </c>
      <c r="F86" s="35">
        <v>209473.93</v>
      </c>
      <c r="G86" s="35"/>
      <c r="H86" s="38" t="s">
        <v>112</v>
      </c>
      <c r="I86" s="39" t="str">
        <f>IF((F86-G86)&gt;0,"","R")</f>
        <v/>
      </c>
      <c r="J86" s="25" t="str">
        <f t="shared" si="6"/>
        <v>Operating</v>
      </c>
      <c r="K86" s="25"/>
      <c r="L86" s="25"/>
      <c r="M86" s="25"/>
      <c r="N86" s="47" t="s">
        <v>77</v>
      </c>
      <c r="O86" s="47" t="s">
        <v>113</v>
      </c>
      <c r="P86" s="45" t="str">
        <f>IF(I86="R",CONCATENATE("(",Q86,"v/3220)"),CONCATENATE(Q86,"v/3220"))</f>
        <v>2670v/3220</v>
      </c>
      <c r="Q86" s="45">
        <v>2670</v>
      </c>
      <c r="R86" s="35">
        <f>IF((F86-G86)&gt;0,F86-G86,G86-F86)</f>
        <v>209473.93</v>
      </c>
      <c r="S86" s="41" t="str">
        <f>D86</f>
        <v>Example Subscription</v>
      </c>
      <c r="T86" s="54"/>
    </row>
    <row r="87" spans="1:20" x14ac:dyDescent="0.35">
      <c r="B87" s="25" t="s">
        <v>224</v>
      </c>
      <c r="C87" s="25" t="s">
        <v>159</v>
      </c>
      <c r="D87" s="25" t="s">
        <v>136</v>
      </c>
      <c r="E87" s="25" t="s">
        <v>69</v>
      </c>
      <c r="F87" s="86">
        <v>980.64</v>
      </c>
      <c r="G87" s="35"/>
      <c r="H87" s="38" t="s">
        <v>74</v>
      </c>
      <c r="I87" s="25"/>
      <c r="J87" s="25"/>
      <c r="K87" s="25"/>
      <c r="L87" s="25"/>
      <c r="M87" s="25"/>
      <c r="N87" s="25"/>
      <c r="R87" s="35"/>
    </row>
    <row r="88" spans="1:20" x14ac:dyDescent="0.35">
      <c r="B88" s="25" t="s">
        <v>224</v>
      </c>
      <c r="C88" s="25" t="s">
        <v>131</v>
      </c>
      <c r="D88" s="25" t="s">
        <v>136</v>
      </c>
      <c r="E88" s="25" t="s">
        <v>69</v>
      </c>
      <c r="F88" s="35"/>
      <c r="G88" s="35">
        <v>133647.46</v>
      </c>
      <c r="H88" s="38" t="s">
        <v>111</v>
      </c>
      <c r="I88" s="39" t="str">
        <f>IF((F88-G88)&lt;0,"","R")</f>
        <v/>
      </c>
      <c r="J88" s="25" t="str">
        <f t="shared" ref="J88" si="7">E88</f>
        <v>Operating</v>
      </c>
      <c r="K88" s="25"/>
      <c r="L88" s="25"/>
      <c r="M88" s="25"/>
      <c r="N88" s="47" t="s">
        <v>77</v>
      </c>
      <c r="O88" s="47" t="s">
        <v>113</v>
      </c>
      <c r="P88" s="25" t="str">
        <f>IF(I88="R","(3220/5275v)","3220/5275v")</f>
        <v>3220/5275v</v>
      </c>
      <c r="Q88" s="25">
        <v>5275</v>
      </c>
      <c r="R88" s="40">
        <f>IF((F88-G88)&gt;0,F88-G88,G88-F88)</f>
        <v>133647.46</v>
      </c>
      <c r="S88" s="53" t="str">
        <f>D88</f>
        <v>Example Subscription</v>
      </c>
    </row>
    <row r="89" spans="1:20" x14ac:dyDescent="0.35">
      <c r="F89" s="35"/>
      <c r="G89" s="35"/>
      <c r="H89" s="38"/>
      <c r="I89" s="83"/>
      <c r="J89" s="25"/>
      <c r="K89" s="25"/>
      <c r="L89" s="25"/>
      <c r="M89" s="25"/>
      <c r="N89" s="47"/>
      <c r="O89" s="47"/>
      <c r="R89" s="40"/>
      <c r="S89" s="53"/>
    </row>
    <row r="90" spans="1:20" s="64" customFormat="1" x14ac:dyDescent="0.35">
      <c r="A90" s="104" t="s">
        <v>225</v>
      </c>
      <c r="B90" s="104"/>
      <c r="C90" s="104"/>
      <c r="D90" s="104"/>
      <c r="E90" s="104"/>
      <c r="F90" s="104"/>
      <c r="G90" s="105"/>
      <c r="H90" s="51"/>
      <c r="I90" s="52"/>
      <c r="J90" s="52"/>
      <c r="K90" s="52"/>
      <c r="L90" s="52"/>
      <c r="M90" s="52"/>
      <c r="N90" s="52"/>
      <c r="O90" s="52"/>
      <c r="P90" s="32"/>
      <c r="Q90" s="32"/>
      <c r="R90" s="58"/>
      <c r="S90" s="32"/>
      <c r="T90" s="32"/>
    </row>
    <row r="91" spans="1:20" s="64" customFormat="1" x14ac:dyDescent="0.35">
      <c r="A91" s="66"/>
      <c r="B91" s="102" t="s">
        <v>214</v>
      </c>
      <c r="C91" s="102"/>
      <c r="D91" s="102"/>
      <c r="E91" s="102"/>
      <c r="F91" s="102"/>
      <c r="G91" s="103"/>
      <c r="H91" s="51"/>
      <c r="I91" s="52"/>
      <c r="J91" s="52"/>
      <c r="K91" s="52"/>
      <c r="L91" s="52"/>
      <c r="M91" s="52"/>
      <c r="N91" s="52"/>
      <c r="O91" s="52"/>
      <c r="P91" s="32"/>
      <c r="Q91" s="32"/>
      <c r="R91" s="58"/>
      <c r="S91" s="32"/>
      <c r="T91" s="32"/>
    </row>
    <row r="92" spans="1:20" s="64" customFormat="1" x14ac:dyDescent="0.35">
      <c r="A92" s="66"/>
      <c r="B92" s="102"/>
      <c r="C92" s="102"/>
      <c r="D92" s="102"/>
      <c r="E92" s="102"/>
      <c r="F92" s="102"/>
      <c r="G92" s="103"/>
      <c r="H92" s="51"/>
      <c r="I92" s="52"/>
      <c r="J92" s="52"/>
      <c r="K92" s="52"/>
      <c r="L92" s="52"/>
      <c r="M92" s="52"/>
      <c r="N92" s="52"/>
      <c r="O92" s="52"/>
      <c r="P92" s="32"/>
      <c r="Q92" s="32"/>
      <c r="R92" s="58"/>
      <c r="S92" s="32"/>
      <c r="T92" s="32"/>
    </row>
    <row r="93" spans="1:20" x14ac:dyDescent="0.35">
      <c r="B93" s="25" t="s">
        <v>224</v>
      </c>
      <c r="C93" s="25" t="s">
        <v>12</v>
      </c>
      <c r="D93" s="25" t="s">
        <v>136</v>
      </c>
      <c r="E93" s="25" t="s">
        <v>69</v>
      </c>
      <c r="F93" s="35">
        <v>67855.83</v>
      </c>
      <c r="G93" s="35"/>
      <c r="H93" s="38" t="s">
        <v>107</v>
      </c>
      <c r="I93" s="39" t="str">
        <f>IF((F93-G93)&gt;0,"","R")</f>
        <v/>
      </c>
      <c r="J93" s="25" t="str">
        <f t="shared" ref="J93:J96" si="8">E93</f>
        <v>Operating</v>
      </c>
      <c r="K93" s="25"/>
      <c r="L93" s="25"/>
      <c r="M93" s="25"/>
      <c r="N93" s="47" t="s">
        <v>109</v>
      </c>
      <c r="O93" s="47" t="s">
        <v>110</v>
      </c>
      <c r="P93" s="45" t="str">
        <f>IF(I93="R",CONCATENATE("(",Q93,"v/3213)"),CONCATENATE(Q93,"v/3213"))</f>
        <v>2680v/3213</v>
      </c>
      <c r="Q93" s="45">
        <v>2680</v>
      </c>
      <c r="R93" s="35">
        <f>IF((F93-G93)&gt;0,F93-G93,G93-F93)</f>
        <v>67855.83</v>
      </c>
      <c r="S93" s="41" t="str">
        <f>D93</f>
        <v>Example Subscription</v>
      </c>
      <c r="T93" s="54"/>
    </row>
    <row r="94" spans="1:20" x14ac:dyDescent="0.35">
      <c r="B94" s="25" t="s">
        <v>224</v>
      </c>
      <c r="C94" s="25" t="s">
        <v>158</v>
      </c>
      <c r="D94" s="25" t="s">
        <v>136</v>
      </c>
      <c r="E94" s="25" t="s">
        <v>69</v>
      </c>
      <c r="F94" s="35"/>
      <c r="G94" s="35">
        <v>81992.460000000006</v>
      </c>
      <c r="H94" s="38" t="s">
        <v>108</v>
      </c>
      <c r="I94" s="39" t="str">
        <f>IF((F94-G94)&lt;0,"","R")</f>
        <v/>
      </c>
      <c r="J94" s="25" t="str">
        <f t="shared" si="8"/>
        <v>Operating</v>
      </c>
      <c r="K94" s="25"/>
      <c r="L94" s="25"/>
      <c r="M94" s="25"/>
      <c r="N94" s="47" t="s">
        <v>109</v>
      </c>
      <c r="O94" s="47" t="s">
        <v>110</v>
      </c>
      <c r="P94" s="45" t="str">
        <f>IF(I94="r",CONCATENATE("(3213/",Q94,"v)"),CONCATENATE("3213/",Q94,"v"))</f>
        <v>3213/2670v</v>
      </c>
      <c r="Q94" s="45">
        <v>2670</v>
      </c>
      <c r="R94" s="35">
        <f>IF((F94-G94)&gt;0,F94-G94,G94-F94)</f>
        <v>81992.460000000006</v>
      </c>
      <c r="S94" s="41" t="str">
        <f>D94</f>
        <v>Example Subscription</v>
      </c>
      <c r="T94" s="54"/>
    </row>
    <row r="95" spans="1:20" x14ac:dyDescent="0.35">
      <c r="B95" s="25" t="s">
        <v>224</v>
      </c>
      <c r="C95" s="25" t="s">
        <v>159</v>
      </c>
      <c r="D95" s="25" t="s">
        <v>136</v>
      </c>
      <c r="E95" s="25" t="s">
        <v>69</v>
      </c>
      <c r="F95" s="35"/>
      <c r="G95" s="86">
        <v>115.5</v>
      </c>
      <c r="H95" s="38" t="s">
        <v>74</v>
      </c>
      <c r="I95" s="25"/>
      <c r="J95" s="25"/>
      <c r="K95" s="25"/>
      <c r="L95" s="25"/>
      <c r="M95" s="25"/>
      <c r="N95" s="25"/>
      <c r="R95" s="35"/>
    </row>
    <row r="96" spans="1:20" x14ac:dyDescent="0.35">
      <c r="B96" s="25" t="s">
        <v>224</v>
      </c>
      <c r="C96" s="25" t="s">
        <v>131</v>
      </c>
      <c r="D96" s="25" t="s">
        <v>136</v>
      </c>
      <c r="E96" s="25" t="s">
        <v>69</v>
      </c>
      <c r="F96" s="35">
        <v>14252.13</v>
      </c>
      <c r="G96" s="35"/>
      <c r="H96" s="23" t="s">
        <v>107</v>
      </c>
      <c r="I96" s="39" t="str">
        <f>IF((F96-G96)&gt;0,"","R")</f>
        <v/>
      </c>
      <c r="J96" s="25" t="str">
        <f t="shared" si="8"/>
        <v>Operating</v>
      </c>
      <c r="K96" s="25"/>
      <c r="L96" s="25"/>
      <c r="M96" s="25"/>
      <c r="N96" s="47" t="s">
        <v>109</v>
      </c>
      <c r="O96" s="47" t="s">
        <v>110</v>
      </c>
      <c r="P96" s="25" t="str">
        <f>IF(I96="R","(5275v/3213)","5275v/3213")</f>
        <v>5275v/3213</v>
      </c>
      <c r="Q96" s="25">
        <v>5275</v>
      </c>
      <c r="R96" s="35">
        <f>IF((F96-G96)&gt;0,F96-G96,G96-F96)</f>
        <v>14252.13</v>
      </c>
      <c r="S96" s="41" t="str">
        <f>D96</f>
        <v>Example Subscription</v>
      </c>
    </row>
    <row r="97" spans="18:18" x14ac:dyDescent="0.35">
      <c r="R97" s="35"/>
    </row>
  </sheetData>
  <mergeCells count="45">
    <mergeCell ref="H80:S80"/>
    <mergeCell ref="A79:G79"/>
    <mergeCell ref="B14:G15"/>
    <mergeCell ref="B65:G65"/>
    <mergeCell ref="B83:G84"/>
    <mergeCell ref="A52:G52"/>
    <mergeCell ref="A68:G69"/>
    <mergeCell ref="A73:G74"/>
    <mergeCell ref="A32:G33"/>
    <mergeCell ref="A82:G82"/>
    <mergeCell ref="B55:G55"/>
    <mergeCell ref="H55:S55"/>
    <mergeCell ref="A63:G63"/>
    <mergeCell ref="H66:S66"/>
    <mergeCell ref="B45:G45"/>
    <mergeCell ref="H45:S45"/>
    <mergeCell ref="A90:G90"/>
    <mergeCell ref="A78:G78"/>
    <mergeCell ref="A64:G64"/>
    <mergeCell ref="B80:G80"/>
    <mergeCell ref="B91:G92"/>
    <mergeCell ref="B66:G66"/>
    <mergeCell ref="A50:G50"/>
    <mergeCell ref="A51:G51"/>
    <mergeCell ref="A53:G53"/>
    <mergeCell ref="A54:G54"/>
    <mergeCell ref="B36:G36"/>
    <mergeCell ref="H36:S36"/>
    <mergeCell ref="A42:G42"/>
    <mergeCell ref="A43:G43"/>
    <mergeCell ref="A44:G44"/>
    <mergeCell ref="B34:G35"/>
    <mergeCell ref="A29:G29"/>
    <mergeCell ref="A30:G30"/>
    <mergeCell ref="A31:G31"/>
    <mergeCell ref="H5:S5"/>
    <mergeCell ref="B8:G9"/>
    <mergeCell ref="A19:G19"/>
    <mergeCell ref="A23:G24"/>
    <mergeCell ref="A1:G1"/>
    <mergeCell ref="A3:G3"/>
    <mergeCell ref="A4:G4"/>
    <mergeCell ref="B5:G5"/>
    <mergeCell ref="A13:G13"/>
    <mergeCell ref="A7:G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5839-4653-4DE3-A8BC-12035D6DAB75}">
  <dimension ref="A1:T100"/>
  <sheetViews>
    <sheetView zoomScale="80" zoomScaleNormal="80" workbookViewId="0">
      <selection sqref="A1:G1"/>
    </sheetView>
  </sheetViews>
  <sheetFormatPr defaultColWidth="7.54296875" defaultRowHeight="14.5" x14ac:dyDescent="0.35"/>
  <cols>
    <col min="1" max="1" width="7.54296875" style="62"/>
    <col min="2" max="2" width="42.54296875" style="62" bestFit="1" customWidth="1"/>
    <col min="3" max="3" width="43.453125" style="30" bestFit="1" customWidth="1"/>
    <col min="4" max="4" width="29.1796875" style="30" bestFit="1" customWidth="1"/>
    <col min="5" max="5" width="9.81640625" style="30" bestFit="1" customWidth="1"/>
    <col min="6" max="7" width="14" style="30" bestFit="1" customWidth="1"/>
    <col min="8" max="8" width="8.7265625" style="56" bestFit="1" customWidth="1"/>
    <col min="9" max="9" width="2.54296875" style="30" bestFit="1" customWidth="1"/>
    <col min="10" max="10" width="9.81640625" style="30" bestFit="1" customWidth="1"/>
    <col min="11" max="11" width="17.26953125" style="30" bestFit="1" customWidth="1"/>
    <col min="12" max="12" width="4.26953125" style="30" bestFit="1" customWidth="1"/>
    <col min="13" max="13" width="5.54296875" style="30" bestFit="1" customWidth="1"/>
    <col min="14" max="14" width="4.26953125" style="30" bestFit="1" customWidth="1"/>
    <col min="15" max="15" width="4.1796875" style="30" bestFit="1" customWidth="1"/>
    <col min="16" max="16" width="12" style="30" bestFit="1" customWidth="1"/>
    <col min="17" max="17" width="11.81640625" style="30" bestFit="1" customWidth="1"/>
    <col min="18" max="18" width="14" style="30" bestFit="1" customWidth="1"/>
    <col min="19" max="19" width="21.81640625" style="30" bestFit="1" customWidth="1"/>
    <col min="20" max="20" width="77.54296875" style="30" bestFit="1" customWidth="1"/>
    <col min="21" max="16384" width="7.54296875" style="62"/>
  </cols>
  <sheetData>
    <row r="1" spans="1:20" ht="18.5" x14ac:dyDescent="0.35">
      <c r="A1" s="91" t="s">
        <v>99</v>
      </c>
      <c r="B1" s="91"/>
      <c r="C1" s="91"/>
      <c r="D1" s="91"/>
      <c r="E1" s="91"/>
      <c r="F1" s="91"/>
      <c r="G1" s="92"/>
    </row>
    <row r="2" spans="1:20" s="59" customFormat="1" x14ac:dyDescent="0.35">
      <c r="C2" s="26"/>
      <c r="D2" s="26"/>
      <c r="E2" s="26"/>
      <c r="F2" s="26"/>
      <c r="G2" s="26"/>
      <c r="H2" s="27"/>
      <c r="I2" s="26"/>
      <c r="J2" s="26"/>
      <c r="K2" s="26"/>
      <c r="L2" s="26"/>
      <c r="M2" s="26"/>
      <c r="N2" s="26"/>
      <c r="O2" s="26"/>
      <c r="P2" s="26"/>
      <c r="Q2" s="26"/>
      <c r="R2" s="26"/>
      <c r="S2" s="26"/>
      <c r="T2" s="26"/>
    </row>
    <row r="3" spans="1:20" x14ac:dyDescent="0.35">
      <c r="A3" s="93" t="s">
        <v>125</v>
      </c>
      <c r="B3" s="93"/>
      <c r="C3" s="93"/>
      <c r="D3" s="93"/>
      <c r="E3" s="93"/>
      <c r="F3" s="93"/>
      <c r="G3" s="94"/>
      <c r="H3" s="29"/>
      <c r="O3" s="31"/>
    </row>
    <row r="4" spans="1:20" x14ac:dyDescent="0.35">
      <c r="A4" s="95" t="s">
        <v>126</v>
      </c>
      <c r="B4" s="95"/>
      <c r="C4" s="95"/>
      <c r="D4" s="95"/>
      <c r="E4" s="95"/>
      <c r="F4" s="95"/>
      <c r="G4" s="96"/>
      <c r="H4" s="29"/>
      <c r="O4" s="31"/>
    </row>
    <row r="5" spans="1:20" s="61" customFormat="1" x14ac:dyDescent="0.35">
      <c r="B5" s="97" t="s">
        <v>0</v>
      </c>
      <c r="C5" s="97"/>
      <c r="D5" s="97"/>
      <c r="E5" s="97"/>
      <c r="F5" s="97"/>
      <c r="G5" s="97"/>
      <c r="H5" s="100" t="s">
        <v>17</v>
      </c>
      <c r="I5" s="101"/>
      <c r="J5" s="101"/>
      <c r="K5" s="101"/>
      <c r="L5" s="101"/>
      <c r="M5" s="101"/>
      <c r="N5" s="101"/>
      <c r="O5" s="101"/>
      <c r="P5" s="101"/>
      <c r="Q5" s="101"/>
      <c r="R5" s="101"/>
      <c r="S5" s="101"/>
      <c r="T5" s="71"/>
    </row>
    <row r="6" spans="1:20" s="61" customFormat="1" x14ac:dyDescent="0.35">
      <c r="B6" s="70" t="s">
        <v>65</v>
      </c>
      <c r="C6" s="87" t="s">
        <v>2</v>
      </c>
      <c r="D6" s="87" t="s">
        <v>127</v>
      </c>
      <c r="E6" s="87" t="s">
        <v>13</v>
      </c>
      <c r="F6" s="87" t="s">
        <v>66</v>
      </c>
      <c r="G6" s="87" t="s">
        <v>67</v>
      </c>
      <c r="H6" s="72" t="s">
        <v>5</v>
      </c>
      <c r="I6" s="73" t="s">
        <v>46</v>
      </c>
      <c r="J6" s="73" t="s">
        <v>13</v>
      </c>
      <c r="K6" s="73" t="s">
        <v>47</v>
      </c>
      <c r="L6" s="73" t="s">
        <v>48</v>
      </c>
      <c r="M6" s="73" t="s">
        <v>49</v>
      </c>
      <c r="N6" s="73" t="s">
        <v>50</v>
      </c>
      <c r="O6" s="73" t="s">
        <v>51</v>
      </c>
      <c r="P6" s="73" t="s">
        <v>52</v>
      </c>
      <c r="Q6" s="73" t="s">
        <v>53</v>
      </c>
      <c r="R6" s="73" t="s">
        <v>7</v>
      </c>
      <c r="S6" s="34" t="s">
        <v>196</v>
      </c>
      <c r="T6" s="73" t="s">
        <v>54</v>
      </c>
    </row>
    <row r="7" spans="1:20" x14ac:dyDescent="0.35">
      <c r="A7" s="98" t="s">
        <v>128</v>
      </c>
      <c r="B7" s="98"/>
      <c r="C7" s="98"/>
      <c r="D7" s="98"/>
      <c r="E7" s="98"/>
      <c r="F7" s="98"/>
      <c r="G7" s="99"/>
      <c r="H7" s="29"/>
      <c r="O7" s="31"/>
    </row>
    <row r="8" spans="1:20" x14ac:dyDescent="0.35">
      <c r="A8" s="61"/>
      <c r="B8" s="30" t="s">
        <v>85</v>
      </c>
      <c r="C8" s="30" t="s">
        <v>129</v>
      </c>
      <c r="D8" s="30" t="s">
        <v>136</v>
      </c>
      <c r="E8" s="30" t="s">
        <v>16</v>
      </c>
      <c r="F8" s="74"/>
      <c r="G8" s="74">
        <v>298781.53999999998</v>
      </c>
      <c r="H8" s="42" t="s">
        <v>84</v>
      </c>
      <c r="I8" s="43"/>
      <c r="J8" s="30" t="str">
        <f t="shared" ref="J8" si="0">E8</f>
        <v>999</v>
      </c>
      <c r="P8" s="30" t="s">
        <v>132</v>
      </c>
      <c r="Q8" s="43">
        <v>5275</v>
      </c>
      <c r="R8" s="74">
        <f>IF((F8-G8)&gt;0,F8-G8,G8-F8)</f>
        <v>298781.53999999998</v>
      </c>
      <c r="S8" s="53" t="str">
        <f>D8</f>
        <v>Example Subscription</v>
      </c>
    </row>
    <row r="9" spans="1:20" x14ac:dyDescent="0.35">
      <c r="A9" s="61"/>
      <c r="B9" s="30" t="s">
        <v>85</v>
      </c>
      <c r="C9" s="30" t="s">
        <v>131</v>
      </c>
      <c r="D9" s="30" t="s">
        <v>136</v>
      </c>
      <c r="E9" s="30" t="s">
        <v>16</v>
      </c>
      <c r="F9" s="74">
        <v>298781.53999999998</v>
      </c>
      <c r="G9" s="74"/>
      <c r="H9" s="56" t="s">
        <v>74</v>
      </c>
      <c r="R9" s="74"/>
    </row>
    <row r="10" spans="1:20" x14ac:dyDescent="0.35">
      <c r="A10" s="61"/>
      <c r="F10" s="74"/>
      <c r="G10" s="74"/>
      <c r="R10" s="74"/>
    </row>
    <row r="11" spans="1:20" x14ac:dyDescent="0.35">
      <c r="A11" s="98" t="s">
        <v>137</v>
      </c>
      <c r="B11" s="98"/>
      <c r="C11" s="98"/>
      <c r="D11" s="98"/>
      <c r="E11" s="98"/>
      <c r="F11" s="98"/>
      <c r="G11" s="99"/>
      <c r="H11" s="29"/>
      <c r="O11" s="31"/>
      <c r="R11" s="74"/>
    </row>
    <row r="12" spans="1:20" x14ac:dyDescent="0.35">
      <c r="B12" s="102" t="s">
        <v>133</v>
      </c>
      <c r="C12" s="102"/>
      <c r="D12" s="102"/>
      <c r="E12" s="102"/>
      <c r="F12" s="102"/>
      <c r="G12" s="103"/>
      <c r="H12" s="29"/>
      <c r="O12" s="31"/>
      <c r="R12" s="74"/>
    </row>
    <row r="13" spans="1:20" x14ac:dyDescent="0.35">
      <c r="B13" s="102"/>
      <c r="C13" s="102"/>
      <c r="D13" s="102"/>
      <c r="E13" s="102"/>
      <c r="F13" s="102"/>
      <c r="G13" s="103"/>
      <c r="H13" s="29"/>
      <c r="O13" s="31"/>
      <c r="R13" s="74"/>
    </row>
    <row r="14" spans="1:20" x14ac:dyDescent="0.35">
      <c r="A14" s="61"/>
      <c r="B14" s="30" t="s">
        <v>97</v>
      </c>
      <c r="C14" s="30" t="s">
        <v>131</v>
      </c>
      <c r="D14" s="30" t="s">
        <v>136</v>
      </c>
      <c r="E14" s="30" t="s">
        <v>16</v>
      </c>
      <c r="F14" s="75">
        <v>1165.26</v>
      </c>
      <c r="G14" s="75"/>
      <c r="H14" s="42" t="s">
        <v>135</v>
      </c>
      <c r="I14" s="39" t="str">
        <f>IF((F14-G14)&gt;0,"","R")</f>
        <v/>
      </c>
      <c r="J14" s="30" t="str">
        <f>E14</f>
        <v>999</v>
      </c>
      <c r="P14" s="30" t="str">
        <f>IF(I14="R","(5275/5175v)","5275/5175v")</f>
        <v>5275/5175v</v>
      </c>
      <c r="Q14" s="30">
        <v>5175</v>
      </c>
      <c r="R14" s="74">
        <f>IF((F14-G14)&gt;0,F14-G14,G14-F14)</f>
        <v>1165.26</v>
      </c>
      <c r="S14" s="53" t="str">
        <f>D14</f>
        <v>Example Subscription</v>
      </c>
    </row>
    <row r="15" spans="1:20" x14ac:dyDescent="0.35">
      <c r="A15" s="61"/>
      <c r="B15" s="30" t="s">
        <v>97</v>
      </c>
      <c r="C15" s="30" t="s">
        <v>134</v>
      </c>
      <c r="D15" s="30" t="s">
        <v>136</v>
      </c>
      <c r="E15" s="30" t="s">
        <v>16</v>
      </c>
      <c r="F15" s="75"/>
      <c r="G15" s="75">
        <v>1165.26</v>
      </c>
      <c r="H15" s="56" t="s">
        <v>74</v>
      </c>
    </row>
    <row r="16" spans="1:20" x14ac:dyDescent="0.35">
      <c r="A16" s="61"/>
      <c r="F16" s="75"/>
      <c r="G16" s="75"/>
    </row>
    <row r="17" spans="1:20" x14ac:dyDescent="0.35">
      <c r="A17" s="98" t="s">
        <v>160</v>
      </c>
      <c r="B17" s="98"/>
      <c r="C17" s="98"/>
      <c r="D17" s="98"/>
      <c r="E17" s="98"/>
      <c r="F17" s="98"/>
      <c r="G17" s="99"/>
      <c r="H17" s="29"/>
      <c r="O17" s="31"/>
      <c r="R17" s="74"/>
    </row>
    <row r="18" spans="1:20" x14ac:dyDescent="0.35">
      <c r="A18" s="36"/>
      <c r="B18" s="102" t="s">
        <v>88</v>
      </c>
      <c r="C18" s="102"/>
      <c r="D18" s="102"/>
      <c r="E18" s="102"/>
      <c r="F18" s="102"/>
      <c r="G18" s="103"/>
      <c r="H18" s="29"/>
      <c r="O18" s="31"/>
      <c r="R18" s="74"/>
    </row>
    <row r="19" spans="1:20" x14ac:dyDescent="0.35">
      <c r="A19" s="61"/>
      <c r="B19" s="30" t="s">
        <v>138</v>
      </c>
      <c r="C19" s="30" t="s">
        <v>11</v>
      </c>
      <c r="D19" s="30" t="s">
        <v>136</v>
      </c>
      <c r="E19" s="30" t="s">
        <v>16</v>
      </c>
      <c r="F19" s="75"/>
      <c r="G19" s="75">
        <v>1169.8</v>
      </c>
      <c r="H19" s="42" t="s">
        <v>86</v>
      </c>
      <c r="I19" s="43" t="str">
        <f>IF((F19-G19)&gt;0,"R","")</f>
        <v/>
      </c>
      <c r="J19" s="30" t="str">
        <f t="shared" ref="J19" si="1">E19</f>
        <v>999</v>
      </c>
      <c r="L19" s="30" t="s">
        <v>87</v>
      </c>
      <c r="P19" s="30" t="str">
        <f>IF(I19="R","(6592/5112v)","6592/5112v")</f>
        <v>6592/5112v</v>
      </c>
      <c r="Q19" s="30">
        <v>5112</v>
      </c>
      <c r="R19" s="74">
        <f>IF((F19-G19)&gt;0,F19-G19,G19-F19)</f>
        <v>1169.8</v>
      </c>
      <c r="S19" s="53" t="str">
        <f>D19</f>
        <v>Example Subscription</v>
      </c>
      <c r="T19" s="31" t="s">
        <v>89</v>
      </c>
    </row>
    <row r="20" spans="1:20" x14ac:dyDescent="0.35">
      <c r="A20" s="61"/>
      <c r="B20" s="30" t="s">
        <v>138</v>
      </c>
      <c r="C20" s="30" t="s">
        <v>10</v>
      </c>
      <c r="D20" s="30" t="s">
        <v>136</v>
      </c>
      <c r="E20" s="30" t="s">
        <v>16</v>
      </c>
      <c r="F20" s="75">
        <v>1169.8</v>
      </c>
      <c r="G20" s="75"/>
      <c r="H20" s="56" t="s">
        <v>74</v>
      </c>
      <c r="R20" s="74"/>
    </row>
    <row r="21" spans="1:20" x14ac:dyDescent="0.35">
      <c r="A21" s="61"/>
      <c r="F21" s="75"/>
      <c r="G21" s="75"/>
      <c r="R21" s="74"/>
    </row>
    <row r="22" spans="1:20" x14ac:dyDescent="0.35">
      <c r="A22" s="98" t="s">
        <v>161</v>
      </c>
      <c r="B22" s="98"/>
      <c r="C22" s="98"/>
      <c r="D22" s="98"/>
      <c r="E22" s="98"/>
      <c r="F22" s="98"/>
      <c r="G22" s="99"/>
      <c r="H22" s="29"/>
      <c r="O22" s="31"/>
      <c r="R22" s="74"/>
    </row>
    <row r="23" spans="1:20" x14ac:dyDescent="0.35">
      <c r="A23" s="61"/>
      <c r="B23" s="30" t="s">
        <v>140</v>
      </c>
      <c r="C23" s="30" t="s">
        <v>12</v>
      </c>
      <c r="D23" s="30" t="s">
        <v>136</v>
      </c>
      <c r="E23" s="30" t="s">
        <v>15</v>
      </c>
      <c r="F23" s="74"/>
      <c r="G23" s="74">
        <v>287729.5</v>
      </c>
      <c r="H23" s="42" t="s">
        <v>90</v>
      </c>
      <c r="I23" s="43"/>
      <c r="J23" s="30" t="str">
        <f t="shared" ref="J23" si="2">E23</f>
        <v>997</v>
      </c>
      <c r="L23" s="30" t="s">
        <v>91</v>
      </c>
      <c r="P23" s="30" t="s">
        <v>142</v>
      </c>
      <c r="Q23" s="30">
        <v>2680</v>
      </c>
      <c r="R23" s="74">
        <f>IF((F23-G23)&gt;0,F23-G23,G23-F23)</f>
        <v>287729.5</v>
      </c>
      <c r="S23" s="53" t="str">
        <f>D23</f>
        <v>Example Subscription</v>
      </c>
      <c r="T23" s="31"/>
    </row>
    <row r="24" spans="1:20" x14ac:dyDescent="0.35">
      <c r="A24" s="61"/>
      <c r="B24" s="30" t="s">
        <v>140</v>
      </c>
      <c r="C24" s="30" t="s">
        <v>9</v>
      </c>
      <c r="D24" s="30" t="s">
        <v>136</v>
      </c>
      <c r="E24" s="30" t="s">
        <v>15</v>
      </c>
      <c r="F24" s="74">
        <v>287729.5</v>
      </c>
      <c r="G24" s="74"/>
      <c r="H24" s="56" t="s">
        <v>74</v>
      </c>
      <c r="R24" s="74"/>
    </row>
    <row r="25" spans="1:20" x14ac:dyDescent="0.35">
      <c r="A25" s="61"/>
      <c r="F25" s="74"/>
      <c r="G25" s="74"/>
      <c r="R25" s="74"/>
    </row>
    <row r="26" spans="1:20" x14ac:dyDescent="0.35">
      <c r="A26" s="98" t="s">
        <v>162</v>
      </c>
      <c r="B26" s="98"/>
      <c r="C26" s="98"/>
      <c r="D26" s="98"/>
      <c r="E26" s="98"/>
      <c r="F26" s="98"/>
      <c r="G26" s="99"/>
      <c r="H26" s="29"/>
      <c r="O26" s="31"/>
      <c r="R26" s="74"/>
    </row>
    <row r="27" spans="1:20" x14ac:dyDescent="0.35">
      <c r="A27" s="98"/>
      <c r="B27" s="98"/>
      <c r="C27" s="98"/>
      <c r="D27" s="98"/>
      <c r="E27" s="98"/>
      <c r="F27" s="98"/>
      <c r="G27" s="99"/>
      <c r="H27" s="29"/>
      <c r="O27" s="31"/>
      <c r="R27" s="74"/>
    </row>
    <row r="28" spans="1:20" x14ac:dyDescent="0.35">
      <c r="A28" s="61"/>
      <c r="B28" s="30" t="s">
        <v>143</v>
      </c>
      <c r="C28" s="30" t="s">
        <v>144</v>
      </c>
      <c r="D28" s="30" t="s">
        <v>136</v>
      </c>
      <c r="E28" s="30" t="s">
        <v>69</v>
      </c>
      <c r="F28" s="74"/>
      <c r="G28" s="74">
        <v>150558.29999999999</v>
      </c>
      <c r="H28" s="42" t="s">
        <v>92</v>
      </c>
      <c r="I28" s="43"/>
      <c r="J28" s="30" t="str">
        <f t="shared" ref="J28:J30" si="3">E28</f>
        <v>Operating</v>
      </c>
      <c r="K28" s="76"/>
      <c r="L28" s="77" t="s">
        <v>146</v>
      </c>
      <c r="M28" s="77" t="s">
        <v>147</v>
      </c>
      <c r="P28" s="30" t="s">
        <v>93</v>
      </c>
      <c r="R28" s="74">
        <f>IF((F28-G28)&gt;0,F28-G28,G28-F28)</f>
        <v>150558.29999999999</v>
      </c>
      <c r="S28" s="53" t="str">
        <f>D28</f>
        <v>Example Subscription</v>
      </c>
      <c r="T28" s="49" t="s">
        <v>96</v>
      </c>
    </row>
    <row r="29" spans="1:20" x14ac:dyDescent="0.35">
      <c r="A29" s="61"/>
      <c r="B29" s="30" t="s">
        <v>143</v>
      </c>
      <c r="C29" s="30" t="s">
        <v>8</v>
      </c>
      <c r="D29" s="30" t="s">
        <v>136</v>
      </c>
      <c r="E29" s="30" t="s">
        <v>69</v>
      </c>
      <c r="F29" s="74">
        <v>1167.52</v>
      </c>
      <c r="G29" s="74"/>
      <c r="H29" s="42" t="s">
        <v>94</v>
      </c>
      <c r="I29" s="43"/>
      <c r="J29" s="30" t="str">
        <f t="shared" si="3"/>
        <v>Operating</v>
      </c>
      <c r="K29" s="76"/>
      <c r="L29" s="55" t="s">
        <v>146</v>
      </c>
      <c r="M29" s="55" t="s">
        <v>148</v>
      </c>
      <c r="P29" s="30" t="s">
        <v>95</v>
      </c>
      <c r="R29" s="74">
        <f>IF((F29-G29)&gt;0,F29-G29,G29-F29)</f>
        <v>1167.52</v>
      </c>
      <c r="S29" s="53" t="str">
        <f>D29</f>
        <v>Example Subscription</v>
      </c>
      <c r="T29" s="46" t="s">
        <v>18</v>
      </c>
    </row>
    <row r="30" spans="1:20" x14ac:dyDescent="0.35">
      <c r="A30" s="61"/>
      <c r="B30" s="30" t="s">
        <v>143</v>
      </c>
      <c r="C30" s="30" t="s">
        <v>129</v>
      </c>
      <c r="D30" s="30" t="s">
        <v>136</v>
      </c>
      <c r="E30" s="30" t="s">
        <v>69</v>
      </c>
      <c r="F30" s="74">
        <v>149390.78</v>
      </c>
      <c r="G30" s="74"/>
      <c r="H30" s="42" t="s">
        <v>94</v>
      </c>
      <c r="I30" s="43"/>
      <c r="J30" s="30" t="str">
        <f t="shared" si="3"/>
        <v>Operating</v>
      </c>
      <c r="K30" s="76"/>
      <c r="L30" s="55" t="s">
        <v>146</v>
      </c>
      <c r="M30" s="55" t="s">
        <v>149</v>
      </c>
      <c r="P30" s="30" t="s">
        <v>95</v>
      </c>
      <c r="R30" s="74">
        <f>IF((F30-G30)&gt;0,F30-G30,G30-F30)</f>
        <v>149390.78</v>
      </c>
      <c r="S30" s="53" t="str">
        <f>D30</f>
        <v>Example Subscription</v>
      </c>
      <c r="T30" s="46" t="s">
        <v>18</v>
      </c>
    </row>
    <row r="31" spans="1:20" s="59" customFormat="1" x14ac:dyDescent="0.35">
      <c r="C31" s="26"/>
      <c r="D31" s="26"/>
      <c r="E31" s="26"/>
      <c r="F31" s="26"/>
      <c r="G31" s="26"/>
      <c r="H31" s="27"/>
      <c r="I31" s="26"/>
      <c r="J31" s="26"/>
      <c r="K31" s="26"/>
      <c r="L31" s="26"/>
      <c r="M31" s="26"/>
      <c r="N31" s="26"/>
      <c r="O31" s="26"/>
      <c r="P31" s="26"/>
      <c r="Q31" s="26"/>
      <c r="R31" s="26"/>
      <c r="S31" s="26"/>
      <c r="T31" s="26"/>
    </row>
    <row r="32" spans="1:20" x14ac:dyDescent="0.35">
      <c r="A32" s="93" t="s">
        <v>189</v>
      </c>
      <c r="B32" s="93"/>
      <c r="C32" s="93"/>
      <c r="D32" s="93"/>
      <c r="E32" s="93"/>
      <c r="F32" s="93"/>
      <c r="G32" s="94"/>
      <c r="H32" s="50"/>
      <c r="O32" s="31"/>
    </row>
    <row r="33" spans="1:20" s="61" customFormat="1" x14ac:dyDescent="0.35">
      <c r="A33" s="95" t="s">
        <v>150</v>
      </c>
      <c r="B33" s="95"/>
      <c r="C33" s="95"/>
      <c r="D33" s="95"/>
      <c r="E33" s="95"/>
      <c r="F33" s="95"/>
      <c r="G33" s="96"/>
      <c r="H33" s="50"/>
      <c r="I33" s="71"/>
      <c r="J33" s="71"/>
      <c r="K33" s="71"/>
      <c r="L33" s="71"/>
      <c r="M33" s="71"/>
      <c r="N33" s="71"/>
      <c r="O33" s="71"/>
      <c r="P33" s="71"/>
      <c r="Q33" s="71"/>
      <c r="R33" s="71"/>
      <c r="S33" s="71"/>
      <c r="T33" s="71"/>
    </row>
    <row r="34" spans="1:20" x14ac:dyDescent="0.35">
      <c r="A34" s="98" t="s">
        <v>68</v>
      </c>
      <c r="B34" s="98"/>
      <c r="C34" s="98"/>
      <c r="D34" s="98"/>
      <c r="E34" s="98"/>
      <c r="F34" s="98"/>
      <c r="G34" s="99"/>
      <c r="H34" s="50"/>
      <c r="O34" s="31"/>
    </row>
    <row r="35" spans="1:20" x14ac:dyDescent="0.35">
      <c r="A35" s="98" t="s">
        <v>151</v>
      </c>
      <c r="B35" s="98"/>
      <c r="C35" s="98"/>
      <c r="D35" s="98"/>
      <c r="E35" s="98"/>
      <c r="F35" s="98"/>
      <c r="G35" s="99"/>
      <c r="H35" s="50"/>
      <c r="O35" s="31"/>
    </row>
    <row r="36" spans="1:20" x14ac:dyDescent="0.35">
      <c r="A36" s="98" t="s">
        <v>152</v>
      </c>
      <c r="B36" s="98"/>
      <c r="C36" s="98"/>
      <c r="D36" s="98"/>
      <c r="E36" s="98"/>
      <c r="F36" s="98"/>
      <c r="G36" s="99"/>
      <c r="H36" s="50"/>
      <c r="O36" s="31"/>
    </row>
    <row r="37" spans="1:20" s="61" customFormat="1" x14ac:dyDescent="0.35">
      <c r="A37" s="98" t="s">
        <v>228</v>
      </c>
      <c r="B37" s="98"/>
      <c r="C37" s="98"/>
      <c r="D37" s="98"/>
      <c r="E37" s="98"/>
      <c r="F37" s="98"/>
      <c r="G37" s="99"/>
      <c r="H37" s="50"/>
      <c r="I37" s="71"/>
      <c r="J37" s="71"/>
      <c r="K37" s="71"/>
      <c r="L37" s="71"/>
      <c r="M37" s="71"/>
      <c r="N37" s="71"/>
      <c r="O37" s="71"/>
      <c r="P37" s="71"/>
      <c r="Q37" s="71"/>
      <c r="R37" s="71"/>
      <c r="S37" s="71"/>
      <c r="T37" s="71"/>
    </row>
    <row r="38" spans="1:20" s="61" customFormat="1" x14ac:dyDescent="0.35">
      <c r="A38" s="98"/>
      <c r="B38" s="98"/>
      <c r="C38" s="98"/>
      <c r="D38" s="98"/>
      <c r="E38" s="98"/>
      <c r="F38" s="98"/>
      <c r="G38" s="99"/>
      <c r="H38" s="50"/>
      <c r="I38" s="71"/>
      <c r="J38" s="71"/>
      <c r="K38" s="71"/>
      <c r="L38" s="71"/>
      <c r="M38" s="71"/>
      <c r="N38" s="71"/>
      <c r="O38" s="71"/>
      <c r="P38" s="71"/>
      <c r="Q38" s="71"/>
      <c r="R38" s="71"/>
      <c r="S38" s="71"/>
      <c r="T38" s="71"/>
    </row>
    <row r="39" spans="1:20" s="61" customFormat="1" x14ac:dyDescent="0.35">
      <c r="A39" s="62"/>
      <c r="B39" s="102" t="s">
        <v>83</v>
      </c>
      <c r="C39" s="102"/>
      <c r="D39" s="102"/>
      <c r="E39" s="102"/>
      <c r="F39" s="102"/>
      <c r="G39" s="103"/>
      <c r="H39" s="50"/>
      <c r="I39" s="71"/>
      <c r="J39" s="71"/>
      <c r="K39" s="71"/>
      <c r="L39" s="71"/>
      <c r="M39" s="71"/>
      <c r="N39" s="71"/>
      <c r="O39" s="71"/>
      <c r="P39" s="71"/>
      <c r="Q39" s="71"/>
      <c r="R39" s="71"/>
      <c r="S39" s="71"/>
      <c r="T39" s="71"/>
    </row>
    <row r="40" spans="1:20" s="61" customFormat="1" x14ac:dyDescent="0.35">
      <c r="A40" s="62"/>
      <c r="B40" s="102"/>
      <c r="C40" s="102"/>
      <c r="D40" s="102"/>
      <c r="E40" s="102"/>
      <c r="F40" s="102"/>
      <c r="G40" s="103"/>
      <c r="H40" s="50"/>
      <c r="I40" s="71"/>
      <c r="J40" s="71"/>
      <c r="K40" s="71"/>
      <c r="L40" s="71"/>
      <c r="M40" s="71"/>
      <c r="N40" s="71"/>
      <c r="O40" s="71"/>
      <c r="P40" s="71"/>
      <c r="Q40" s="71"/>
      <c r="R40" s="71"/>
      <c r="S40" s="71"/>
      <c r="T40" s="71"/>
    </row>
    <row r="41" spans="1:20" s="61" customFormat="1" x14ac:dyDescent="0.35">
      <c r="B41" s="97" t="s">
        <v>0</v>
      </c>
      <c r="C41" s="97"/>
      <c r="D41" s="97"/>
      <c r="E41" s="97"/>
      <c r="F41" s="97"/>
      <c r="G41" s="97"/>
      <c r="H41" s="100" t="s">
        <v>17</v>
      </c>
      <c r="I41" s="101"/>
      <c r="J41" s="101"/>
      <c r="K41" s="101"/>
      <c r="L41" s="101"/>
      <c r="M41" s="101"/>
      <c r="N41" s="101"/>
      <c r="O41" s="101"/>
      <c r="P41" s="101"/>
      <c r="Q41" s="101"/>
      <c r="R41" s="101"/>
      <c r="S41" s="101"/>
      <c r="T41" s="71"/>
    </row>
    <row r="42" spans="1:20" s="61" customFormat="1" x14ac:dyDescent="0.35">
      <c r="B42" s="70" t="s">
        <v>65</v>
      </c>
      <c r="C42" s="87" t="s">
        <v>2</v>
      </c>
      <c r="D42" s="87" t="s">
        <v>127</v>
      </c>
      <c r="E42" s="87" t="s">
        <v>13</v>
      </c>
      <c r="F42" s="87" t="s">
        <v>66</v>
      </c>
      <c r="G42" s="87" t="s">
        <v>67</v>
      </c>
      <c r="H42" s="72" t="s">
        <v>5</v>
      </c>
      <c r="I42" s="73" t="s">
        <v>46</v>
      </c>
      <c r="J42" s="73" t="s">
        <v>13</v>
      </c>
      <c r="K42" s="73" t="s">
        <v>47</v>
      </c>
      <c r="L42" s="73" t="s">
        <v>48</v>
      </c>
      <c r="M42" s="73" t="s">
        <v>49</v>
      </c>
      <c r="N42" s="73" t="s">
        <v>50</v>
      </c>
      <c r="O42" s="73" t="s">
        <v>51</v>
      </c>
      <c r="P42" s="73" t="s">
        <v>52</v>
      </c>
      <c r="Q42" s="73" t="s">
        <v>53</v>
      </c>
      <c r="R42" s="73" t="s">
        <v>7</v>
      </c>
      <c r="S42" s="34" t="s">
        <v>196</v>
      </c>
      <c r="T42" s="73" t="s">
        <v>54</v>
      </c>
    </row>
    <row r="43" spans="1:20" s="61" customFormat="1" x14ac:dyDescent="0.35">
      <c r="B43" s="30" t="s">
        <v>199</v>
      </c>
      <c r="C43" s="30" t="s">
        <v>200</v>
      </c>
      <c r="D43" s="25" t="s">
        <v>136</v>
      </c>
      <c r="E43" s="88" t="s">
        <v>69</v>
      </c>
      <c r="F43" s="74">
        <v>1354929.65</v>
      </c>
      <c r="G43" s="74"/>
      <c r="H43" s="42" t="s">
        <v>70</v>
      </c>
      <c r="I43" s="43"/>
      <c r="J43" s="30" t="str">
        <f t="shared" ref="J43:J48" si="4">E43</f>
        <v>Operating</v>
      </c>
      <c r="K43" s="76"/>
      <c r="L43" s="30" t="s">
        <v>71</v>
      </c>
      <c r="M43" s="30"/>
      <c r="N43" s="30"/>
      <c r="O43" s="30"/>
      <c r="P43" s="30" t="s">
        <v>72</v>
      </c>
      <c r="Q43" s="30"/>
      <c r="R43" s="74">
        <f>IF((F43-G43)&gt;0,F43-G43,G43-F43)</f>
        <v>1354929.65</v>
      </c>
      <c r="S43" s="53" t="str">
        <f>D43</f>
        <v>Example Subscription</v>
      </c>
      <c r="T43" s="90" t="s">
        <v>18</v>
      </c>
    </row>
    <row r="44" spans="1:20" s="61" customFormat="1" x14ac:dyDescent="0.35">
      <c r="B44" s="30" t="s">
        <v>199</v>
      </c>
      <c r="C44" s="30" t="s">
        <v>200</v>
      </c>
      <c r="D44" s="25" t="s">
        <v>136</v>
      </c>
      <c r="E44" s="43" t="s">
        <v>15</v>
      </c>
      <c r="F44" s="74"/>
      <c r="G44" s="74">
        <v>1354929.65</v>
      </c>
      <c r="H44" s="42" t="s">
        <v>73</v>
      </c>
      <c r="I44" s="43"/>
      <c r="J44" s="30" t="str">
        <f t="shared" si="4"/>
        <v>997</v>
      </c>
      <c r="K44" s="30"/>
      <c r="L44" s="30"/>
      <c r="M44" s="30"/>
      <c r="N44" s="30"/>
      <c r="O44" s="30"/>
      <c r="P44" s="30" t="str">
        <f>CONCATENATE(Q44,"v/9850")</f>
        <v>2670v/9850</v>
      </c>
      <c r="Q44" s="30">
        <v>2670</v>
      </c>
      <c r="R44" s="74">
        <f>IF((F44-G44)&gt;0,F44-G44,G44-F44)</f>
        <v>1354929.65</v>
      </c>
      <c r="S44" s="53" t="str">
        <f>D44</f>
        <v>Example Subscription</v>
      </c>
      <c r="T44" s="31"/>
    </row>
    <row r="45" spans="1:20" s="61" customFormat="1" x14ac:dyDescent="0.35">
      <c r="B45" s="30" t="s">
        <v>199</v>
      </c>
      <c r="C45" s="30" t="s">
        <v>201</v>
      </c>
      <c r="D45" s="25" t="s">
        <v>136</v>
      </c>
      <c r="E45" s="88" t="s">
        <v>69</v>
      </c>
      <c r="F45" s="74"/>
      <c r="G45" s="74">
        <v>1146574.6599999999</v>
      </c>
      <c r="H45" s="42" t="s">
        <v>76</v>
      </c>
      <c r="I45" s="43"/>
      <c r="J45" s="30" t="str">
        <f>E45</f>
        <v>Operating</v>
      </c>
      <c r="K45" s="30"/>
      <c r="L45" s="30"/>
      <c r="M45" s="30"/>
      <c r="N45" s="43" t="s">
        <v>77</v>
      </c>
      <c r="O45" s="43" t="s">
        <v>78</v>
      </c>
      <c r="P45" s="30" t="s">
        <v>79</v>
      </c>
      <c r="Q45" s="30"/>
      <c r="R45" s="74">
        <f>IF((F45-G45)&gt;0,F45-G45,G45-F45)</f>
        <v>1146574.6599999999</v>
      </c>
      <c r="S45" s="53" t="str">
        <f>D45</f>
        <v>Example Subscription</v>
      </c>
      <c r="T45" s="71"/>
    </row>
    <row r="46" spans="1:20" s="61" customFormat="1" x14ac:dyDescent="0.35">
      <c r="B46" s="30" t="s">
        <v>199</v>
      </c>
      <c r="C46" s="30" t="s">
        <v>201</v>
      </c>
      <c r="D46" s="25" t="s">
        <v>136</v>
      </c>
      <c r="E46" s="43" t="s">
        <v>16</v>
      </c>
      <c r="F46" s="74">
        <v>1146574.6599999999</v>
      </c>
      <c r="G46" s="74"/>
      <c r="H46" s="42" t="s">
        <v>74</v>
      </c>
      <c r="I46" s="30"/>
      <c r="J46" s="30"/>
      <c r="K46" s="30"/>
      <c r="L46" s="30"/>
      <c r="M46" s="30"/>
      <c r="N46" s="30"/>
      <c r="O46" s="30"/>
      <c r="P46" s="30"/>
      <c r="Q46" s="30"/>
      <c r="R46" s="74"/>
      <c r="S46" s="30"/>
      <c r="T46" s="71"/>
    </row>
    <row r="47" spans="1:20" s="61" customFormat="1" x14ac:dyDescent="0.35">
      <c r="B47" s="30" t="s">
        <v>199</v>
      </c>
      <c r="C47" s="30" t="s">
        <v>158</v>
      </c>
      <c r="D47" s="25" t="s">
        <v>136</v>
      </c>
      <c r="E47" s="43" t="s">
        <v>15</v>
      </c>
      <c r="F47" s="74">
        <v>1354929.65</v>
      </c>
      <c r="G47" s="74"/>
      <c r="H47" s="42" t="s">
        <v>74</v>
      </c>
      <c r="I47" s="43"/>
      <c r="J47" s="30"/>
      <c r="K47" s="30"/>
      <c r="L47" s="30"/>
      <c r="M47" s="30"/>
      <c r="N47" s="30"/>
      <c r="O47" s="30"/>
      <c r="P47" s="30"/>
      <c r="Q47" s="30"/>
      <c r="R47" s="74"/>
      <c r="S47" s="30"/>
      <c r="T47" s="71"/>
    </row>
    <row r="48" spans="1:20" s="61" customFormat="1" x14ac:dyDescent="0.35">
      <c r="B48" s="30" t="s">
        <v>199</v>
      </c>
      <c r="C48" s="30" t="s">
        <v>131</v>
      </c>
      <c r="D48" s="25" t="s">
        <v>136</v>
      </c>
      <c r="E48" s="43" t="s">
        <v>16</v>
      </c>
      <c r="F48" s="74"/>
      <c r="G48" s="74">
        <v>1146574.6599999999</v>
      </c>
      <c r="H48" s="42" t="s">
        <v>75</v>
      </c>
      <c r="I48" s="43"/>
      <c r="J48" s="30" t="str">
        <f t="shared" si="4"/>
        <v>999</v>
      </c>
      <c r="K48" s="30"/>
      <c r="L48" s="30"/>
      <c r="M48" s="30"/>
      <c r="N48" s="30"/>
      <c r="O48" s="30"/>
      <c r="P48" s="30" t="s">
        <v>156</v>
      </c>
      <c r="Q48" s="30">
        <v>5275</v>
      </c>
      <c r="R48" s="74">
        <f>IF((F48-G48)&gt;0,F48-G48,G48-F48)</f>
        <v>1146574.6599999999</v>
      </c>
      <c r="S48" s="53" t="str">
        <f>D48</f>
        <v>Example Subscription</v>
      </c>
      <c r="T48" s="71"/>
    </row>
    <row r="49" spans="1:20" s="61" customFormat="1" x14ac:dyDescent="0.35">
      <c r="B49" s="30" t="s">
        <v>199</v>
      </c>
      <c r="C49" s="30" t="s">
        <v>226</v>
      </c>
      <c r="D49" s="25" t="s">
        <v>136</v>
      </c>
      <c r="E49" s="88" t="s">
        <v>69</v>
      </c>
      <c r="F49" s="74"/>
      <c r="G49" s="74">
        <v>208354.99</v>
      </c>
      <c r="H49" s="42" t="s">
        <v>76</v>
      </c>
      <c r="I49" s="43"/>
      <c r="J49" s="30" t="str">
        <f t="shared" ref="J49" si="5">E49</f>
        <v>Operating</v>
      </c>
      <c r="K49" s="30"/>
      <c r="L49" s="30"/>
      <c r="M49" s="30"/>
      <c r="N49" s="43" t="s">
        <v>77</v>
      </c>
      <c r="O49" s="43" t="s">
        <v>78</v>
      </c>
      <c r="P49" s="30" t="s">
        <v>79</v>
      </c>
      <c r="Q49" s="30"/>
      <c r="R49" s="74">
        <f>IF((F49-G49)&gt;0,F49-G49,G49-F49)</f>
        <v>208354.99</v>
      </c>
      <c r="S49" s="53" t="str">
        <f>D49</f>
        <v>Example Subscription</v>
      </c>
      <c r="T49" s="71"/>
    </row>
    <row r="50" spans="1:20" s="59" customFormat="1" x14ac:dyDescent="0.35">
      <c r="C50" s="26"/>
      <c r="D50" s="26"/>
      <c r="E50" s="26"/>
      <c r="F50" s="26"/>
      <c r="G50" s="26"/>
      <c r="H50" s="27"/>
      <c r="I50" s="26"/>
      <c r="J50" s="26"/>
      <c r="K50" s="26"/>
      <c r="L50" s="26"/>
      <c r="M50" s="26"/>
      <c r="N50" s="26"/>
      <c r="O50" s="26"/>
      <c r="P50" s="26"/>
      <c r="Q50" s="26"/>
      <c r="R50" s="26"/>
      <c r="S50" s="26"/>
      <c r="T50" s="26"/>
    </row>
    <row r="51" spans="1:20" x14ac:dyDescent="0.35">
      <c r="A51" s="93" t="s">
        <v>202</v>
      </c>
      <c r="B51" s="93"/>
      <c r="C51" s="93"/>
      <c r="D51" s="93"/>
      <c r="E51" s="93"/>
      <c r="F51" s="93"/>
      <c r="G51" s="94"/>
      <c r="H51" s="29"/>
      <c r="O51" s="31"/>
    </row>
    <row r="52" spans="1:20" s="61" customFormat="1" x14ac:dyDescent="0.35">
      <c r="A52" s="95" t="s">
        <v>203</v>
      </c>
      <c r="B52" s="95"/>
      <c r="C52" s="95"/>
      <c r="D52" s="95"/>
      <c r="E52" s="95"/>
      <c r="F52" s="95"/>
      <c r="G52" s="96"/>
      <c r="H52" s="50"/>
      <c r="I52" s="71"/>
      <c r="J52" s="71"/>
      <c r="K52" s="71"/>
      <c r="L52" s="71"/>
      <c r="M52" s="71"/>
      <c r="N52" s="71"/>
      <c r="O52" s="71"/>
      <c r="P52" s="71"/>
      <c r="Q52" s="71"/>
      <c r="R52" s="71"/>
      <c r="S52" s="71"/>
      <c r="T52" s="71"/>
    </row>
    <row r="53" spans="1:20" s="61" customFormat="1" x14ac:dyDescent="0.35">
      <c r="A53" s="98" t="s">
        <v>204</v>
      </c>
      <c r="B53" s="98"/>
      <c r="C53" s="98"/>
      <c r="D53" s="98"/>
      <c r="E53" s="98"/>
      <c r="F53" s="98"/>
      <c r="G53" s="99"/>
      <c r="H53" s="50"/>
      <c r="I53" s="71"/>
      <c r="J53" s="71"/>
      <c r="K53" s="71"/>
      <c r="L53" s="71"/>
      <c r="M53" s="71"/>
      <c r="N53" s="71"/>
      <c r="O53" s="71"/>
      <c r="P53" s="71"/>
      <c r="Q53" s="71"/>
      <c r="R53" s="71"/>
      <c r="S53" s="71"/>
      <c r="T53" s="71"/>
    </row>
    <row r="54" spans="1:20" s="61" customFormat="1" x14ac:dyDescent="0.35">
      <c r="B54" s="97" t="s">
        <v>0</v>
      </c>
      <c r="C54" s="97"/>
      <c r="D54" s="97"/>
      <c r="E54" s="97"/>
      <c r="F54" s="97"/>
      <c r="G54" s="97"/>
      <c r="H54" s="100" t="s">
        <v>17</v>
      </c>
      <c r="I54" s="101"/>
      <c r="J54" s="101"/>
      <c r="K54" s="101"/>
      <c r="L54" s="101"/>
      <c r="M54" s="101"/>
      <c r="N54" s="101"/>
      <c r="O54" s="101"/>
      <c r="P54" s="101"/>
      <c r="Q54" s="101"/>
      <c r="R54" s="101"/>
      <c r="S54" s="101"/>
      <c r="T54" s="71"/>
    </row>
    <row r="55" spans="1:20" s="61" customFormat="1" x14ac:dyDescent="0.35">
      <c r="B55" s="70" t="s">
        <v>65</v>
      </c>
      <c r="C55" s="87" t="s">
        <v>2</v>
      </c>
      <c r="D55" s="87" t="s">
        <v>127</v>
      </c>
      <c r="E55" s="87" t="s">
        <v>13</v>
      </c>
      <c r="F55" s="87" t="s">
        <v>66</v>
      </c>
      <c r="G55" s="87" t="s">
        <v>67</v>
      </c>
      <c r="H55" s="72" t="s">
        <v>5</v>
      </c>
      <c r="I55" s="73" t="s">
        <v>46</v>
      </c>
      <c r="J55" s="73" t="s">
        <v>13</v>
      </c>
      <c r="K55" s="73" t="s">
        <v>47</v>
      </c>
      <c r="L55" s="73" t="s">
        <v>48</v>
      </c>
      <c r="M55" s="73" t="s">
        <v>49</v>
      </c>
      <c r="N55" s="73" t="s">
        <v>50</v>
      </c>
      <c r="O55" s="73" t="s">
        <v>51</v>
      </c>
      <c r="P55" s="73" t="s">
        <v>52</v>
      </c>
      <c r="Q55" s="73" t="s">
        <v>53</v>
      </c>
      <c r="R55" s="73" t="s">
        <v>7</v>
      </c>
      <c r="S55" s="34" t="s">
        <v>196</v>
      </c>
      <c r="T55" s="73" t="s">
        <v>54</v>
      </c>
    </row>
    <row r="56" spans="1:20" s="61" customFormat="1" x14ac:dyDescent="0.35">
      <c r="B56" s="30" t="s">
        <v>205</v>
      </c>
      <c r="C56" s="30" t="s">
        <v>12</v>
      </c>
      <c r="D56" s="25" t="s">
        <v>136</v>
      </c>
      <c r="E56" s="30" t="s">
        <v>15</v>
      </c>
      <c r="F56" s="74">
        <v>1354929.65</v>
      </c>
      <c r="G56" s="74"/>
      <c r="H56" s="69" t="s">
        <v>80</v>
      </c>
      <c r="I56" s="43"/>
      <c r="J56" s="30" t="str">
        <f t="shared" ref="J56:J57" si="6">E56</f>
        <v>997</v>
      </c>
      <c r="K56" s="30"/>
      <c r="L56" s="30" t="s">
        <v>81</v>
      </c>
      <c r="M56" s="30"/>
      <c r="N56" s="30"/>
      <c r="O56" s="30"/>
      <c r="P56" s="30" t="str">
        <f>CONCATENATE(Q56,"v/6597")</f>
        <v>2680v/6597</v>
      </c>
      <c r="Q56" s="30">
        <v>2680</v>
      </c>
      <c r="R56" s="74">
        <f>IF((F56-G56)&gt;0,F56-G56,G56-F56)</f>
        <v>1354929.65</v>
      </c>
      <c r="S56" s="53" t="str">
        <f>D56</f>
        <v>Example Subscription</v>
      </c>
      <c r="T56" s="31"/>
    </row>
    <row r="57" spans="1:20" s="61" customFormat="1" x14ac:dyDescent="0.35">
      <c r="B57" s="30" t="s">
        <v>205</v>
      </c>
      <c r="C57" s="30" t="s">
        <v>158</v>
      </c>
      <c r="D57" s="25" t="s">
        <v>136</v>
      </c>
      <c r="E57" s="30" t="s">
        <v>15</v>
      </c>
      <c r="F57" s="74"/>
      <c r="G57" s="74">
        <v>1354929.65</v>
      </c>
      <c r="H57" s="42" t="s">
        <v>82</v>
      </c>
      <c r="I57" s="43"/>
      <c r="J57" s="30" t="str">
        <f t="shared" si="6"/>
        <v>997</v>
      </c>
      <c r="K57" s="30"/>
      <c r="L57" s="30" t="s">
        <v>81</v>
      </c>
      <c r="M57" s="30"/>
      <c r="N57" s="30"/>
      <c r="O57" s="30"/>
      <c r="P57" s="30" t="str">
        <f>CONCATENATE("6597/",Q57,"v")</f>
        <v>6597/2670v</v>
      </c>
      <c r="Q57" s="30">
        <v>2670</v>
      </c>
      <c r="R57" s="74">
        <f>IF((F57-G57)&gt;0,F57-G57,G57-F57)</f>
        <v>1354929.65</v>
      </c>
      <c r="S57" s="53" t="str">
        <f>D57</f>
        <v>Example Subscription</v>
      </c>
      <c r="T57" s="31"/>
    </row>
    <row r="58" spans="1:20" s="59" customFormat="1" x14ac:dyDescent="0.35">
      <c r="C58" s="26"/>
      <c r="D58" s="26"/>
      <c r="E58" s="26"/>
      <c r="F58" s="26"/>
      <c r="G58" s="26"/>
      <c r="H58" s="27"/>
      <c r="I58" s="26"/>
      <c r="J58" s="26"/>
      <c r="K58" s="26"/>
      <c r="L58" s="26"/>
      <c r="M58" s="26"/>
      <c r="N58" s="26"/>
      <c r="O58" s="26"/>
      <c r="P58" s="26"/>
      <c r="Q58" s="26"/>
      <c r="R58" s="26"/>
      <c r="S58" s="26"/>
      <c r="T58" s="26"/>
    </row>
    <row r="59" spans="1:20" x14ac:dyDescent="0.35">
      <c r="A59" s="93" t="s">
        <v>206</v>
      </c>
      <c r="B59" s="93"/>
      <c r="C59" s="93"/>
      <c r="D59" s="93"/>
      <c r="E59" s="93"/>
      <c r="F59" s="93"/>
      <c r="G59" s="94"/>
      <c r="H59" s="29"/>
      <c r="O59" s="31"/>
    </row>
    <row r="60" spans="1:20" s="61" customFormat="1" x14ac:dyDescent="0.35">
      <c r="A60" s="95" t="s">
        <v>207</v>
      </c>
      <c r="B60" s="95"/>
      <c r="C60" s="95"/>
      <c r="D60" s="95"/>
      <c r="E60" s="95"/>
      <c r="F60" s="95"/>
      <c r="G60" s="96"/>
      <c r="H60" s="50"/>
      <c r="I60" s="71"/>
      <c r="J60" s="71"/>
      <c r="K60" s="71"/>
      <c r="L60" s="71"/>
      <c r="M60" s="71"/>
      <c r="N60" s="71"/>
      <c r="O60" s="71"/>
      <c r="P60" s="71"/>
      <c r="Q60" s="71"/>
      <c r="R60" s="71"/>
      <c r="S60" s="71"/>
      <c r="T60" s="71"/>
    </row>
    <row r="61" spans="1:20" s="61" customFormat="1" x14ac:dyDescent="0.35">
      <c r="A61" s="98" t="s">
        <v>204</v>
      </c>
      <c r="B61" s="98"/>
      <c r="C61" s="98"/>
      <c r="D61" s="98"/>
      <c r="E61" s="98"/>
      <c r="F61" s="98"/>
      <c r="G61" s="99"/>
      <c r="H61" s="50"/>
      <c r="I61" s="71"/>
      <c r="J61" s="71"/>
      <c r="K61" s="71"/>
      <c r="L61" s="71"/>
      <c r="M61" s="71"/>
      <c r="N61" s="71"/>
      <c r="O61" s="71"/>
      <c r="P61" s="71"/>
      <c r="Q61" s="71"/>
      <c r="R61" s="71"/>
      <c r="S61" s="71"/>
      <c r="T61" s="71"/>
    </row>
    <row r="62" spans="1:20" s="61" customFormat="1" x14ac:dyDescent="0.35">
      <c r="A62" s="98" t="s">
        <v>208</v>
      </c>
      <c r="B62" s="98"/>
      <c r="C62" s="98"/>
      <c r="D62" s="98"/>
      <c r="E62" s="98"/>
      <c r="F62" s="98"/>
      <c r="G62" s="99"/>
      <c r="H62" s="50"/>
      <c r="I62" s="71"/>
      <c r="J62" s="71"/>
      <c r="K62" s="71"/>
      <c r="L62" s="71"/>
      <c r="M62" s="71"/>
      <c r="N62" s="71"/>
      <c r="O62" s="71"/>
      <c r="P62" s="71"/>
      <c r="Q62" s="71"/>
      <c r="R62" s="71"/>
      <c r="S62" s="71"/>
      <c r="T62" s="71"/>
    </row>
    <row r="63" spans="1:20" s="61" customFormat="1" x14ac:dyDescent="0.35">
      <c r="B63" s="97" t="s">
        <v>0</v>
      </c>
      <c r="C63" s="97"/>
      <c r="D63" s="97"/>
      <c r="E63" s="97"/>
      <c r="F63" s="97"/>
      <c r="G63" s="97"/>
      <c r="H63" s="100" t="s">
        <v>17</v>
      </c>
      <c r="I63" s="101"/>
      <c r="J63" s="101"/>
      <c r="K63" s="101"/>
      <c r="L63" s="101"/>
      <c r="M63" s="101"/>
      <c r="N63" s="101"/>
      <c r="O63" s="101"/>
      <c r="P63" s="101"/>
      <c r="Q63" s="101"/>
      <c r="R63" s="101"/>
      <c r="S63" s="101"/>
      <c r="T63" s="71"/>
    </row>
    <row r="64" spans="1:20" s="61" customFormat="1" x14ac:dyDescent="0.35">
      <c r="B64" s="70" t="s">
        <v>65</v>
      </c>
      <c r="C64" s="87" t="s">
        <v>2</v>
      </c>
      <c r="D64" s="87" t="s">
        <v>127</v>
      </c>
      <c r="E64" s="87" t="s">
        <v>13</v>
      </c>
      <c r="F64" s="87" t="s">
        <v>66</v>
      </c>
      <c r="G64" s="87" t="s">
        <v>67</v>
      </c>
      <c r="H64" s="72" t="s">
        <v>5</v>
      </c>
      <c r="I64" s="73" t="s">
        <v>46</v>
      </c>
      <c r="J64" s="73" t="s">
        <v>13</v>
      </c>
      <c r="K64" s="73" t="s">
        <v>47</v>
      </c>
      <c r="L64" s="73" t="s">
        <v>48</v>
      </c>
      <c r="M64" s="73" t="s">
        <v>49</v>
      </c>
      <c r="N64" s="73" t="s">
        <v>50</v>
      </c>
      <c r="O64" s="73" t="s">
        <v>51</v>
      </c>
      <c r="P64" s="73" t="s">
        <v>52</v>
      </c>
      <c r="Q64" s="73" t="s">
        <v>53</v>
      </c>
      <c r="R64" s="73" t="s">
        <v>7</v>
      </c>
      <c r="S64" s="34" t="s">
        <v>196</v>
      </c>
      <c r="T64" s="73" t="s">
        <v>54</v>
      </c>
    </row>
    <row r="65" spans="1:20" s="61" customFormat="1" x14ac:dyDescent="0.35">
      <c r="B65" s="30" t="s">
        <v>209</v>
      </c>
      <c r="C65" s="30" t="s">
        <v>12</v>
      </c>
      <c r="D65" s="25" t="s">
        <v>136</v>
      </c>
      <c r="E65" s="30" t="s">
        <v>15</v>
      </c>
      <c r="F65" s="74">
        <v>548270.29</v>
      </c>
      <c r="G65" s="74"/>
      <c r="H65" s="42" t="s">
        <v>80</v>
      </c>
      <c r="I65" s="43"/>
      <c r="J65" s="30" t="str">
        <f t="shared" ref="J65" si="7">E65</f>
        <v>997</v>
      </c>
      <c r="K65" s="30"/>
      <c r="L65" s="30" t="s">
        <v>81</v>
      </c>
      <c r="M65" s="30"/>
      <c r="N65" s="30"/>
      <c r="O65" s="30"/>
      <c r="P65" s="30" t="str">
        <f>CONCATENATE(Q65,"v/6597")</f>
        <v>2680v/6597</v>
      </c>
      <c r="Q65" s="30">
        <v>2680</v>
      </c>
      <c r="R65" s="74">
        <f>IF((F65-G65)&gt;0,F65-G65,G65-F65)</f>
        <v>548270.29</v>
      </c>
      <c r="S65" s="53" t="str">
        <f>D65</f>
        <v>Example Subscription</v>
      </c>
      <c r="T65" s="31"/>
    </row>
    <row r="66" spans="1:20" s="61" customFormat="1" x14ac:dyDescent="0.35">
      <c r="B66" s="30" t="s">
        <v>209</v>
      </c>
      <c r="C66" s="30" t="s">
        <v>229</v>
      </c>
      <c r="D66" s="25" t="s">
        <v>136</v>
      </c>
      <c r="E66" s="30" t="s">
        <v>16</v>
      </c>
      <c r="F66" s="74"/>
      <c r="G66" s="74">
        <v>35726.65</v>
      </c>
      <c r="H66" s="56" t="s">
        <v>74</v>
      </c>
      <c r="I66" s="30"/>
      <c r="J66" s="30"/>
      <c r="K66" s="30"/>
      <c r="L66" s="30"/>
      <c r="M66" s="30"/>
      <c r="N66" s="30"/>
      <c r="O66" s="30"/>
      <c r="P66" s="30"/>
      <c r="Q66" s="30"/>
      <c r="R66" s="74"/>
      <c r="S66" s="53"/>
      <c r="T66" s="31"/>
    </row>
    <row r="67" spans="1:20" s="61" customFormat="1" x14ac:dyDescent="0.35">
      <c r="B67" s="30" t="s">
        <v>209</v>
      </c>
      <c r="C67" s="30" t="s">
        <v>158</v>
      </c>
      <c r="D67" s="25" t="s">
        <v>136</v>
      </c>
      <c r="E67" s="30" t="s">
        <v>15</v>
      </c>
      <c r="F67" s="74"/>
      <c r="G67" s="74">
        <v>1355445.9900000002</v>
      </c>
      <c r="H67" s="42" t="s">
        <v>82</v>
      </c>
      <c r="I67" s="43"/>
      <c r="J67" s="30" t="str">
        <f t="shared" ref="J67:J68" si="8">E67</f>
        <v>997</v>
      </c>
      <c r="K67" s="30"/>
      <c r="L67" s="30" t="s">
        <v>81</v>
      </c>
      <c r="M67" s="30"/>
      <c r="N67" s="30"/>
      <c r="O67" s="30"/>
      <c r="P67" s="30" t="str">
        <f>CONCATENATE("6597/",Q67,"v")</f>
        <v>6597/2670v</v>
      </c>
      <c r="Q67" s="30">
        <v>2670</v>
      </c>
      <c r="R67" s="74">
        <f>IF((F67-G67)&gt;0,F67-G67,G67-F67)</f>
        <v>1355445.9900000002</v>
      </c>
      <c r="S67" s="53" t="str">
        <f>D67</f>
        <v>Example Subscription</v>
      </c>
      <c r="T67" s="31"/>
    </row>
    <row r="68" spans="1:20" s="61" customFormat="1" x14ac:dyDescent="0.35">
      <c r="B68" s="30" t="s">
        <v>209</v>
      </c>
      <c r="C68" s="30" t="s">
        <v>131</v>
      </c>
      <c r="D68" s="25" t="s">
        <v>136</v>
      </c>
      <c r="E68" s="30" t="s">
        <v>16</v>
      </c>
      <c r="F68" s="74">
        <v>842902.36</v>
      </c>
      <c r="G68" s="74"/>
      <c r="H68" s="42" t="s">
        <v>84</v>
      </c>
      <c r="I68" s="30"/>
      <c r="J68" s="30" t="str">
        <f t="shared" si="8"/>
        <v>999</v>
      </c>
      <c r="K68" s="30"/>
      <c r="L68" s="30"/>
      <c r="M68" s="30"/>
      <c r="N68" s="30"/>
      <c r="O68" s="30"/>
      <c r="P68" s="30" t="s">
        <v>132</v>
      </c>
      <c r="Q68" s="43">
        <v>5275</v>
      </c>
      <c r="R68" s="74">
        <f>IF((F68-G68)&gt;0,F68-G68,G68-F68)</f>
        <v>842902.36</v>
      </c>
      <c r="S68" s="53" t="str">
        <f>D68</f>
        <v>Example Subscription</v>
      </c>
      <c r="T68" s="71"/>
    </row>
    <row r="69" spans="1:20" s="59" customFormat="1" x14ac:dyDescent="0.35">
      <c r="C69" s="26"/>
      <c r="D69" s="26"/>
      <c r="E69" s="26"/>
      <c r="F69" s="26"/>
      <c r="G69" s="26"/>
      <c r="H69" s="27"/>
      <c r="I69" s="26"/>
      <c r="J69" s="26"/>
      <c r="K69" s="26"/>
      <c r="L69" s="26"/>
      <c r="M69" s="26"/>
      <c r="N69" s="26"/>
      <c r="O69" s="26"/>
      <c r="P69" s="26"/>
      <c r="Q69" s="26"/>
      <c r="R69" s="26"/>
      <c r="S69" s="26"/>
      <c r="T69" s="26"/>
    </row>
    <row r="70" spans="1:20" x14ac:dyDescent="0.35">
      <c r="A70" s="93" t="s">
        <v>155</v>
      </c>
      <c r="B70" s="93"/>
      <c r="C70" s="93"/>
      <c r="D70" s="93"/>
      <c r="E70" s="93"/>
      <c r="F70" s="93"/>
      <c r="G70" s="94"/>
      <c r="H70" s="29"/>
      <c r="O70" s="31"/>
    </row>
    <row r="71" spans="1:20" s="61" customFormat="1" x14ac:dyDescent="0.35">
      <c r="A71" s="95" t="s">
        <v>198</v>
      </c>
      <c r="B71" s="95"/>
      <c r="C71" s="95"/>
      <c r="D71" s="95"/>
      <c r="E71" s="95"/>
      <c r="F71" s="95"/>
      <c r="G71" s="96"/>
      <c r="H71" s="50"/>
      <c r="I71" s="71"/>
      <c r="J71" s="71"/>
      <c r="K71" s="71"/>
      <c r="L71" s="71"/>
      <c r="M71" s="71"/>
      <c r="N71" s="71"/>
      <c r="O71" s="71"/>
      <c r="P71" s="71"/>
      <c r="Q71" s="71"/>
      <c r="R71" s="71"/>
      <c r="S71" s="71"/>
      <c r="T71" s="71"/>
    </row>
    <row r="72" spans="1:20" s="61" customFormat="1" x14ac:dyDescent="0.35">
      <c r="A72" s="95"/>
      <c r="B72" s="95"/>
      <c r="C72" s="95"/>
      <c r="D72" s="95"/>
      <c r="E72" s="95"/>
      <c r="F72" s="95"/>
      <c r="G72" s="96"/>
      <c r="H72" s="50"/>
      <c r="I72" s="71"/>
      <c r="J72" s="71"/>
      <c r="K72" s="71"/>
      <c r="L72" s="71"/>
      <c r="M72" s="71"/>
      <c r="N72" s="71"/>
      <c r="O72" s="71"/>
      <c r="P72" s="71"/>
      <c r="Q72" s="71"/>
      <c r="R72" s="71"/>
      <c r="S72" s="71"/>
      <c r="T72" s="71"/>
    </row>
    <row r="73" spans="1:20" s="61" customFormat="1" x14ac:dyDescent="0.35">
      <c r="B73" s="97" t="s">
        <v>0</v>
      </c>
      <c r="C73" s="97"/>
      <c r="D73" s="97"/>
      <c r="E73" s="97"/>
      <c r="F73" s="97"/>
      <c r="G73" s="97"/>
      <c r="H73" s="100" t="s">
        <v>17</v>
      </c>
      <c r="I73" s="101"/>
      <c r="J73" s="101"/>
      <c r="K73" s="101"/>
      <c r="L73" s="101"/>
      <c r="M73" s="101"/>
      <c r="N73" s="101"/>
      <c r="O73" s="101"/>
      <c r="P73" s="101"/>
      <c r="Q73" s="101"/>
      <c r="R73" s="101"/>
      <c r="S73" s="101"/>
      <c r="T73" s="71"/>
    </row>
    <row r="74" spans="1:20" s="61" customFormat="1" x14ac:dyDescent="0.35">
      <c r="B74" s="70" t="s">
        <v>65</v>
      </c>
      <c r="C74" s="87" t="s">
        <v>2</v>
      </c>
      <c r="D74" s="87" t="s">
        <v>127</v>
      </c>
      <c r="E74" s="87" t="s">
        <v>13</v>
      </c>
      <c r="F74" s="87" t="s">
        <v>66</v>
      </c>
      <c r="G74" s="87" t="s">
        <v>67</v>
      </c>
      <c r="H74" s="72" t="s">
        <v>5</v>
      </c>
      <c r="I74" s="73" t="s">
        <v>46</v>
      </c>
      <c r="J74" s="73" t="s">
        <v>13</v>
      </c>
      <c r="K74" s="73" t="s">
        <v>47</v>
      </c>
      <c r="L74" s="73" t="s">
        <v>48</v>
      </c>
      <c r="M74" s="73" t="s">
        <v>49</v>
      </c>
      <c r="N74" s="73" t="s">
        <v>50</v>
      </c>
      <c r="O74" s="73" t="s">
        <v>51</v>
      </c>
      <c r="P74" s="73" t="s">
        <v>52</v>
      </c>
      <c r="Q74" s="73" t="s">
        <v>53</v>
      </c>
      <c r="R74" s="73" t="s">
        <v>7</v>
      </c>
      <c r="S74" s="34" t="s">
        <v>196</v>
      </c>
      <c r="T74" s="73" t="s">
        <v>54</v>
      </c>
    </row>
    <row r="75" spans="1:20" s="61" customFormat="1" x14ac:dyDescent="0.35">
      <c r="A75" s="106" t="s">
        <v>210</v>
      </c>
      <c r="B75" s="106"/>
      <c r="C75" s="106"/>
      <c r="D75" s="106"/>
      <c r="E75" s="106"/>
      <c r="F75" s="106"/>
      <c r="G75" s="107"/>
      <c r="H75" s="78"/>
      <c r="I75" s="79"/>
      <c r="J75" s="79"/>
      <c r="K75" s="79"/>
      <c r="L75" s="79"/>
      <c r="M75" s="79"/>
      <c r="N75" s="79"/>
      <c r="O75" s="79"/>
      <c r="P75" s="79"/>
      <c r="Q75" s="79"/>
      <c r="R75" s="79"/>
      <c r="S75" s="79"/>
      <c r="T75" s="79"/>
    </row>
    <row r="76" spans="1:20" s="61" customFormat="1" x14ac:dyDescent="0.35">
      <c r="A76" s="82"/>
      <c r="B76" s="102" t="s">
        <v>211</v>
      </c>
      <c r="C76" s="102"/>
      <c r="D76" s="102"/>
      <c r="E76" s="102"/>
      <c r="F76" s="102"/>
      <c r="G76" s="103"/>
      <c r="H76" s="78"/>
      <c r="I76" s="79"/>
      <c r="J76" s="79"/>
      <c r="K76" s="79"/>
      <c r="L76" s="79"/>
      <c r="M76" s="79"/>
      <c r="N76" s="79"/>
      <c r="O76" s="79"/>
      <c r="P76" s="79"/>
      <c r="Q76" s="79"/>
      <c r="R76" s="79"/>
      <c r="S76" s="79"/>
      <c r="T76" s="79"/>
    </row>
    <row r="77" spans="1:20" s="61" customFormat="1" x14ac:dyDescent="0.35">
      <c r="A77" s="98" t="s">
        <v>212</v>
      </c>
      <c r="B77" s="98"/>
      <c r="C77" s="98"/>
      <c r="D77" s="98"/>
      <c r="E77" s="98"/>
      <c r="F77" s="98"/>
      <c r="G77" s="99"/>
      <c r="H77" s="50"/>
      <c r="I77" s="71"/>
      <c r="J77" s="71"/>
      <c r="K77" s="71"/>
      <c r="L77" s="71"/>
      <c r="M77" s="71"/>
      <c r="N77" s="71"/>
      <c r="O77" s="71"/>
      <c r="P77" s="71"/>
      <c r="Q77" s="71"/>
      <c r="R77" s="80"/>
      <c r="S77" s="71"/>
      <c r="T77" s="71"/>
    </row>
    <row r="78" spans="1:20" x14ac:dyDescent="0.35">
      <c r="B78" s="30" t="s">
        <v>157</v>
      </c>
      <c r="C78" s="30" t="s">
        <v>158</v>
      </c>
      <c r="D78" s="25" t="s">
        <v>136</v>
      </c>
      <c r="E78" s="30" t="s">
        <v>15</v>
      </c>
      <c r="F78" s="74">
        <v>297559.95</v>
      </c>
      <c r="G78" s="74"/>
      <c r="H78" s="42" t="s">
        <v>73</v>
      </c>
      <c r="I78" s="43"/>
      <c r="J78" s="30" t="str">
        <f t="shared" ref="J78:J79" si="9">E78</f>
        <v>997</v>
      </c>
      <c r="P78" s="30" t="str">
        <f>CONCATENATE(Q78,"v/9850")</f>
        <v>2670v/9850</v>
      </c>
      <c r="Q78" s="30">
        <v>2670</v>
      </c>
      <c r="R78" s="74">
        <f>IF((F78-G78)&gt;0,F78-G78,G78-F78)</f>
        <v>297559.95</v>
      </c>
      <c r="S78" s="53" t="str">
        <f>D78</f>
        <v>Example Subscription</v>
      </c>
      <c r="T78" s="31"/>
    </row>
    <row r="79" spans="1:20" x14ac:dyDescent="0.35">
      <c r="B79" s="30" t="s">
        <v>157</v>
      </c>
      <c r="C79" s="30" t="s">
        <v>131</v>
      </c>
      <c r="D79" s="25" t="s">
        <v>136</v>
      </c>
      <c r="E79" s="30" t="s">
        <v>16</v>
      </c>
      <c r="F79" s="74"/>
      <c r="G79" s="74">
        <v>297559.95</v>
      </c>
      <c r="H79" s="42" t="s">
        <v>75</v>
      </c>
      <c r="I79" s="43"/>
      <c r="J79" s="30" t="str">
        <f t="shared" si="9"/>
        <v>999</v>
      </c>
      <c r="P79" s="30" t="s">
        <v>156</v>
      </c>
      <c r="Q79" s="30">
        <v>5275</v>
      </c>
      <c r="R79" s="74">
        <f>IF((F79-G79)&gt;0,F79-G79,G79-F79)</f>
        <v>297559.95</v>
      </c>
      <c r="S79" s="53" t="str">
        <f>D79</f>
        <v>Example Subscription</v>
      </c>
      <c r="T79" s="71"/>
    </row>
    <row r="80" spans="1:20" x14ac:dyDescent="0.35">
      <c r="F80" s="74"/>
      <c r="G80" s="74"/>
      <c r="H80" s="42"/>
      <c r="I80" s="43"/>
      <c r="R80" s="74"/>
      <c r="S80" s="53"/>
      <c r="T80" s="71"/>
    </row>
    <row r="81" spans="1:20" x14ac:dyDescent="0.35">
      <c r="A81" s="98" t="s">
        <v>213</v>
      </c>
      <c r="B81" s="98"/>
      <c r="C81" s="98"/>
      <c r="D81" s="98"/>
      <c r="E81" s="98"/>
      <c r="F81" s="98"/>
      <c r="G81" s="99"/>
      <c r="R81" s="74"/>
    </row>
    <row r="82" spans="1:20" x14ac:dyDescent="0.35">
      <c r="B82" s="30" t="s">
        <v>157</v>
      </c>
      <c r="C82" s="30" t="s">
        <v>158</v>
      </c>
      <c r="D82" s="25" t="s">
        <v>136</v>
      </c>
      <c r="E82" s="30" t="s">
        <v>15</v>
      </c>
      <c r="F82" s="74"/>
      <c r="G82" s="74">
        <v>2132.61</v>
      </c>
      <c r="H82" s="42" t="s">
        <v>82</v>
      </c>
      <c r="I82" s="43"/>
      <c r="J82" s="30" t="str">
        <f t="shared" ref="J82:J83" si="10">E82</f>
        <v>997</v>
      </c>
      <c r="L82" s="30" t="s">
        <v>81</v>
      </c>
      <c r="P82" s="30" t="str">
        <f>CONCATENATE("6597/",Q82,"v")</f>
        <v>6597/2670v</v>
      </c>
      <c r="Q82" s="30">
        <v>2670</v>
      </c>
      <c r="R82" s="74">
        <f>IF((F82-G82)&gt;0,F82-G82,G82-F82)</f>
        <v>2132.61</v>
      </c>
      <c r="S82" s="53" t="str">
        <f>D82</f>
        <v>Example Subscription</v>
      </c>
      <c r="T82" s="31"/>
    </row>
    <row r="83" spans="1:20" x14ac:dyDescent="0.35">
      <c r="B83" s="30" t="s">
        <v>157</v>
      </c>
      <c r="C83" s="30" t="s">
        <v>131</v>
      </c>
      <c r="D83" s="25" t="s">
        <v>136</v>
      </c>
      <c r="E83" s="30" t="s">
        <v>16</v>
      </c>
      <c r="F83" s="74">
        <v>2132.61</v>
      </c>
      <c r="G83" s="74"/>
      <c r="H83" s="42" t="s">
        <v>84</v>
      </c>
      <c r="J83" s="30" t="str">
        <f t="shared" si="10"/>
        <v>999</v>
      </c>
      <c r="P83" s="30" t="s">
        <v>132</v>
      </c>
      <c r="Q83" s="43">
        <v>5275</v>
      </c>
      <c r="R83" s="74">
        <f>IF((F83-G83)&gt;0,F83-G83,G83-F83)</f>
        <v>2132.61</v>
      </c>
      <c r="S83" s="53" t="str">
        <f>D83</f>
        <v>Example Subscription</v>
      </c>
      <c r="T83" s="71"/>
    </row>
    <row r="84" spans="1:20" x14ac:dyDescent="0.35">
      <c r="F84" s="74"/>
      <c r="G84" s="74"/>
      <c r="H84" s="42"/>
      <c r="Q84" s="43"/>
      <c r="R84" s="74"/>
      <c r="S84" s="53"/>
      <c r="T84" s="71"/>
    </row>
    <row r="85" spans="1:20" s="61" customFormat="1" x14ac:dyDescent="0.35">
      <c r="A85" s="106" t="s">
        <v>98</v>
      </c>
      <c r="B85" s="106"/>
      <c r="C85" s="106"/>
      <c r="D85" s="106"/>
      <c r="E85" s="106"/>
      <c r="F85" s="106"/>
      <c r="G85" s="107"/>
      <c r="H85" s="78"/>
      <c r="I85" s="79"/>
      <c r="J85" s="79"/>
      <c r="K85" s="79"/>
      <c r="L85" s="79"/>
      <c r="M85" s="79"/>
      <c r="N85" s="79"/>
      <c r="O85" s="79"/>
      <c r="P85" s="79"/>
      <c r="Q85" s="79"/>
      <c r="R85" s="81"/>
      <c r="S85" s="79"/>
      <c r="T85" s="79"/>
    </row>
    <row r="86" spans="1:20" s="61" customFormat="1" x14ac:dyDescent="0.35">
      <c r="A86" s="104" t="s">
        <v>153</v>
      </c>
      <c r="B86" s="104"/>
      <c r="C86" s="104"/>
      <c r="D86" s="104"/>
      <c r="E86" s="104"/>
      <c r="F86" s="104"/>
      <c r="G86" s="105"/>
      <c r="H86" s="50"/>
      <c r="I86" s="71"/>
      <c r="J86" s="71"/>
      <c r="K86" s="71"/>
      <c r="L86" s="71"/>
      <c r="M86" s="71"/>
      <c r="N86" s="71"/>
      <c r="O86" s="71"/>
      <c r="P86" s="71"/>
      <c r="Q86" s="71"/>
      <c r="R86" s="80"/>
      <c r="S86" s="71"/>
      <c r="T86" s="71"/>
    </row>
    <row r="87" spans="1:20" s="61" customFormat="1" x14ac:dyDescent="0.35">
      <c r="A87" s="63"/>
      <c r="B87" s="102" t="s">
        <v>214</v>
      </c>
      <c r="C87" s="102"/>
      <c r="D87" s="102"/>
      <c r="E87" s="102"/>
      <c r="F87" s="102"/>
      <c r="G87" s="103"/>
      <c r="H87" s="50"/>
      <c r="I87" s="71"/>
      <c r="J87" s="71"/>
      <c r="K87" s="71"/>
      <c r="L87" s="71"/>
      <c r="M87" s="71"/>
      <c r="N87" s="71"/>
      <c r="O87" s="71"/>
      <c r="P87" s="71"/>
      <c r="Q87" s="71"/>
      <c r="R87" s="80"/>
      <c r="S87" s="71"/>
      <c r="T87" s="71"/>
    </row>
    <row r="88" spans="1:20" x14ac:dyDescent="0.35">
      <c r="B88" s="30" t="s">
        <v>157</v>
      </c>
      <c r="C88" s="30" t="s">
        <v>12</v>
      </c>
      <c r="D88" s="25" t="s">
        <v>136</v>
      </c>
      <c r="E88" s="30" t="s">
        <v>15</v>
      </c>
      <c r="F88" s="74"/>
      <c r="G88" s="74">
        <v>76337.81</v>
      </c>
      <c r="H88" s="42" t="s">
        <v>23</v>
      </c>
      <c r="I88" s="39" t="str">
        <f>IF((F88-G88)&lt;0,"","R")</f>
        <v/>
      </c>
      <c r="J88" s="30" t="str">
        <f t="shared" ref="J88:J89" si="11">E88</f>
        <v>997</v>
      </c>
      <c r="P88" s="30" t="str">
        <f>IF(I88="R",CONCATENATE("(9850/",Q88,"v)"),CONCATENATE("9850/",Q88,"v"))</f>
        <v>9850/2680v</v>
      </c>
      <c r="Q88" s="30">
        <v>2680</v>
      </c>
      <c r="R88" s="74">
        <f>IF((F88-G88)&gt;0,F88-G88,G88-F88)</f>
        <v>76337.81</v>
      </c>
      <c r="S88" s="53" t="str">
        <f>D88</f>
        <v>Example Subscription</v>
      </c>
      <c r="T88" s="31"/>
    </row>
    <row r="89" spans="1:20" x14ac:dyDescent="0.35">
      <c r="B89" s="30" t="s">
        <v>157</v>
      </c>
      <c r="C89" s="30" t="s">
        <v>158</v>
      </c>
      <c r="D89" s="25" t="s">
        <v>136</v>
      </c>
      <c r="E89" s="30" t="s">
        <v>15</v>
      </c>
      <c r="F89" s="74">
        <v>92241.52</v>
      </c>
      <c r="G89" s="74"/>
      <c r="H89" s="42" t="s">
        <v>73</v>
      </c>
      <c r="I89" s="39" t="str">
        <f>IF((F89-G89)&gt;0,"","R")</f>
        <v/>
      </c>
      <c r="J89" s="30" t="str">
        <f t="shared" si="11"/>
        <v>997</v>
      </c>
      <c r="P89" s="30" t="str">
        <f>IF(I89="R",CONCATENATE("(",Q89,"v/9850)"),CONCATENATE(Q89,"v/9850"))</f>
        <v>2670v/9850</v>
      </c>
      <c r="Q89" s="30">
        <v>2670</v>
      </c>
      <c r="R89" s="74">
        <f>IF((F89-G89)&gt;0,F89-G89,G89-F89)</f>
        <v>92241.52</v>
      </c>
      <c r="S89" s="53" t="str">
        <f>D89</f>
        <v>Example Subscription</v>
      </c>
      <c r="T89" s="31"/>
    </row>
    <row r="90" spans="1:20" x14ac:dyDescent="0.35">
      <c r="B90" s="30" t="s">
        <v>157</v>
      </c>
      <c r="C90" s="30" t="s">
        <v>159</v>
      </c>
      <c r="D90" s="25" t="s">
        <v>136</v>
      </c>
      <c r="E90" s="30" t="s">
        <v>16</v>
      </c>
      <c r="F90" s="89">
        <v>129.93</v>
      </c>
      <c r="G90" s="74"/>
      <c r="H90" s="56" t="s">
        <v>74</v>
      </c>
      <c r="R90" s="74"/>
    </row>
    <row r="91" spans="1:20" x14ac:dyDescent="0.35">
      <c r="B91" s="30" t="s">
        <v>157</v>
      </c>
      <c r="C91" s="30" t="s">
        <v>131</v>
      </c>
      <c r="D91" s="25" t="s">
        <v>136</v>
      </c>
      <c r="E91" s="30" t="s">
        <v>16</v>
      </c>
      <c r="F91" s="74"/>
      <c r="G91" s="74">
        <v>16033.64</v>
      </c>
      <c r="H91" s="42" t="s">
        <v>75</v>
      </c>
      <c r="I91" s="39" t="str">
        <f>IF((F91-G91)&lt;0,"","R")</f>
        <v/>
      </c>
      <c r="J91" s="30" t="str">
        <f t="shared" ref="J91" si="12">E91</f>
        <v>999</v>
      </c>
      <c r="P91" s="30" t="str">
        <f>IF(I91="R","(1820/5275v)","1820/5275v")</f>
        <v>1820/5275v</v>
      </c>
      <c r="Q91" s="30">
        <v>5275</v>
      </c>
      <c r="R91" s="74">
        <f>IF((F91-G91)&gt;0,F91-G91,G91-F91)</f>
        <v>16033.64</v>
      </c>
      <c r="S91" s="53" t="str">
        <f>D91</f>
        <v>Example Subscription</v>
      </c>
    </row>
    <row r="92" spans="1:20" x14ac:dyDescent="0.35">
      <c r="F92" s="75"/>
      <c r="G92" s="75"/>
      <c r="H92" s="42"/>
      <c r="I92" s="83"/>
      <c r="R92" s="75"/>
      <c r="S92" s="53"/>
    </row>
    <row r="93" spans="1:20" s="61" customFormat="1" x14ac:dyDescent="0.35">
      <c r="A93" s="104" t="s">
        <v>154</v>
      </c>
      <c r="B93" s="104"/>
      <c r="C93" s="104"/>
      <c r="D93" s="104"/>
      <c r="E93" s="104"/>
      <c r="F93" s="104"/>
      <c r="G93" s="105"/>
      <c r="H93" s="50"/>
      <c r="I93" s="71"/>
      <c r="J93" s="71"/>
      <c r="K93" s="71"/>
      <c r="L93" s="71"/>
      <c r="M93" s="71"/>
      <c r="N93" s="71"/>
      <c r="O93" s="71"/>
      <c r="P93" s="71"/>
      <c r="Q93" s="71"/>
      <c r="R93" s="80"/>
      <c r="S93" s="71"/>
      <c r="T93" s="71"/>
    </row>
    <row r="94" spans="1:20" s="61" customFormat="1" x14ac:dyDescent="0.35">
      <c r="A94" s="63"/>
      <c r="B94" s="102" t="s">
        <v>214</v>
      </c>
      <c r="C94" s="102"/>
      <c r="D94" s="102"/>
      <c r="E94" s="102"/>
      <c r="F94" s="102"/>
      <c r="G94" s="103"/>
      <c r="H94" s="50"/>
      <c r="I94" s="71"/>
      <c r="J94" s="71"/>
      <c r="K94" s="71"/>
      <c r="L94" s="71"/>
      <c r="M94" s="71"/>
      <c r="N94" s="71"/>
      <c r="O94" s="71"/>
      <c r="P94" s="71"/>
      <c r="Q94" s="71"/>
      <c r="R94" s="80"/>
      <c r="S94" s="71"/>
      <c r="T94" s="71"/>
    </row>
    <row r="95" spans="1:20" x14ac:dyDescent="0.35">
      <c r="B95" s="30" t="s">
        <v>157</v>
      </c>
      <c r="C95" s="30" t="s">
        <v>12</v>
      </c>
      <c r="D95" s="30" t="s">
        <v>136</v>
      </c>
      <c r="E95" s="30" t="s">
        <v>15</v>
      </c>
      <c r="F95" s="74">
        <v>48189.24</v>
      </c>
      <c r="G95" s="74"/>
      <c r="H95" s="42" t="s">
        <v>80</v>
      </c>
      <c r="I95" s="39" t="str">
        <f>IF((F95-G95)&gt;0,"","R")</f>
        <v/>
      </c>
      <c r="J95" s="30" t="str">
        <f t="shared" ref="J95:J98" si="13">E95</f>
        <v>997</v>
      </c>
      <c r="L95" s="30" t="s">
        <v>81</v>
      </c>
      <c r="P95" s="30" t="str">
        <f>IF(I95="R",CONCATENATE("(",Q95,"v/6597)"),CONCATENATE(Q95,"v/6597"))</f>
        <v>2680v/6597</v>
      </c>
      <c r="Q95" s="30">
        <v>2680</v>
      </c>
      <c r="R95" s="74">
        <f>IF((F95-G95)&gt;0,F95-G95,G95-F95)</f>
        <v>48189.24</v>
      </c>
      <c r="S95" s="53" t="str">
        <f>D95</f>
        <v>Example Subscription</v>
      </c>
      <c r="T95" s="31"/>
    </row>
    <row r="96" spans="1:20" x14ac:dyDescent="0.35">
      <c r="B96" s="30" t="s">
        <v>157</v>
      </c>
      <c r="C96" s="30" t="s">
        <v>158</v>
      </c>
      <c r="D96" s="30" t="s">
        <v>136</v>
      </c>
      <c r="E96" s="30" t="s">
        <v>15</v>
      </c>
      <c r="F96" s="74"/>
      <c r="G96" s="74">
        <v>64252.32</v>
      </c>
      <c r="H96" s="42" t="s">
        <v>82</v>
      </c>
      <c r="I96" s="39" t="str">
        <f>IF((F96-G96)&lt;0,"","R")</f>
        <v/>
      </c>
      <c r="J96" s="30" t="str">
        <f t="shared" si="13"/>
        <v>997</v>
      </c>
      <c r="L96" s="30" t="s">
        <v>81</v>
      </c>
      <c r="P96" s="30" t="str">
        <f>IF(I96="r",CONCATENATE("(6597/",Q96,"v)"),CONCATENATE("6597/",Q96,"v"))</f>
        <v>6597/2670v</v>
      </c>
      <c r="Q96" s="30">
        <v>2670</v>
      </c>
      <c r="R96" s="74">
        <f>IF((F96-G96)&gt;0,F96-G96,G96-F96)</f>
        <v>64252.32</v>
      </c>
      <c r="S96" s="53" t="str">
        <f>D96</f>
        <v>Example Subscription</v>
      </c>
      <c r="T96" s="31"/>
    </row>
    <row r="97" spans="2:19" x14ac:dyDescent="0.35">
      <c r="B97" s="30" t="s">
        <v>157</v>
      </c>
      <c r="C97" s="30" t="s">
        <v>159</v>
      </c>
      <c r="D97" s="30" t="s">
        <v>136</v>
      </c>
      <c r="E97" s="30" t="s">
        <v>15</v>
      </c>
      <c r="F97" s="74"/>
      <c r="G97" s="89">
        <v>22.49</v>
      </c>
      <c r="H97" s="56" t="s">
        <v>74</v>
      </c>
      <c r="R97" s="74"/>
    </row>
    <row r="98" spans="2:19" x14ac:dyDescent="0.35">
      <c r="B98" s="30" t="s">
        <v>157</v>
      </c>
      <c r="C98" s="30" t="s">
        <v>131</v>
      </c>
      <c r="D98" s="30" t="s">
        <v>136</v>
      </c>
      <c r="E98" s="30" t="s">
        <v>16</v>
      </c>
      <c r="F98" s="74">
        <v>16085.57</v>
      </c>
      <c r="G98" s="74"/>
      <c r="H98" s="42" t="s">
        <v>84</v>
      </c>
      <c r="I98" s="39" t="str">
        <f>IF((F98-G98)&gt;0,"","R")</f>
        <v/>
      </c>
      <c r="J98" s="30" t="str">
        <f t="shared" si="13"/>
        <v>999</v>
      </c>
      <c r="P98" s="30" t="str">
        <f>IF(I98="R","(5275v/1820)","5275v/1820")</f>
        <v>5275v/1820</v>
      </c>
      <c r="Q98" s="30">
        <v>5275</v>
      </c>
      <c r="R98" s="74">
        <f>IF((F98-G98)&gt;0,F98-G98,G98-F98)</f>
        <v>16085.57</v>
      </c>
      <c r="S98" s="53" t="str">
        <f>D98</f>
        <v>Example Subscription</v>
      </c>
    </row>
    <row r="99" spans="2:19" x14ac:dyDescent="0.35">
      <c r="R99" s="74"/>
    </row>
    <row r="100" spans="2:19" x14ac:dyDescent="0.35">
      <c r="R100" s="74"/>
    </row>
  </sheetData>
  <mergeCells count="45">
    <mergeCell ref="A1:G1"/>
    <mergeCell ref="B12:G13"/>
    <mergeCell ref="B39:G40"/>
    <mergeCell ref="B87:G87"/>
    <mergeCell ref="A70:G70"/>
    <mergeCell ref="B73:G73"/>
    <mergeCell ref="A4:G4"/>
    <mergeCell ref="A3:G3"/>
    <mergeCell ref="B5:G5"/>
    <mergeCell ref="B18:G18"/>
    <mergeCell ref="B76:G76"/>
    <mergeCell ref="A37:G38"/>
    <mergeCell ref="A22:G22"/>
    <mergeCell ref="A11:G11"/>
    <mergeCell ref="B94:G94"/>
    <mergeCell ref="A81:G81"/>
    <mergeCell ref="A75:G75"/>
    <mergeCell ref="A85:G85"/>
    <mergeCell ref="A86:G86"/>
    <mergeCell ref="A77:G77"/>
    <mergeCell ref="A93:G93"/>
    <mergeCell ref="H73:S73"/>
    <mergeCell ref="A71:G72"/>
    <mergeCell ref="A62:G62"/>
    <mergeCell ref="A26:G27"/>
    <mergeCell ref="A33:G33"/>
    <mergeCell ref="A34:G34"/>
    <mergeCell ref="B63:G63"/>
    <mergeCell ref="H63:S63"/>
    <mergeCell ref="A61:G61"/>
    <mergeCell ref="H5:S5"/>
    <mergeCell ref="A59:G59"/>
    <mergeCell ref="A52:G52"/>
    <mergeCell ref="A60:G60"/>
    <mergeCell ref="A35:G35"/>
    <mergeCell ref="A36:G36"/>
    <mergeCell ref="A53:G53"/>
    <mergeCell ref="H41:S41"/>
    <mergeCell ref="A51:G51"/>
    <mergeCell ref="B54:G54"/>
    <mergeCell ref="H54:S54"/>
    <mergeCell ref="B41:G41"/>
    <mergeCell ref="A7:G7"/>
    <mergeCell ref="A32:G32"/>
    <mergeCell ref="A17:G1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5BC3A-5FBD-4FD7-BD09-D3BE9E646A38}">
  <sheetPr>
    <tabColor theme="8" tint="0.79998168889431442"/>
  </sheetPr>
  <dimension ref="A1:S18"/>
  <sheetViews>
    <sheetView workbookViewId="0"/>
  </sheetViews>
  <sheetFormatPr defaultColWidth="8.7265625" defaultRowHeight="14" x14ac:dyDescent="0.3"/>
  <cols>
    <col min="1" max="1" width="32.81640625" style="2" bestFit="1" customWidth="1"/>
    <col min="2" max="2" width="41.54296875" style="2" bestFit="1" customWidth="1"/>
    <col min="3" max="3" width="30.1796875" style="2" bestFit="1" customWidth="1"/>
    <col min="4" max="4" width="7.453125" style="2" bestFit="1" customWidth="1"/>
    <col min="5" max="5" width="12.81640625" style="2" bestFit="1" customWidth="1"/>
    <col min="6" max="6" width="13.453125" style="2" bestFit="1" customWidth="1"/>
    <col min="7" max="7" width="8.54296875" style="2" bestFit="1" customWidth="1"/>
    <col min="8" max="8" width="2.453125" style="2" bestFit="1" customWidth="1"/>
    <col min="9" max="9" width="5.453125" style="2" bestFit="1" customWidth="1"/>
    <col min="10" max="10" width="16.1796875" style="2" bestFit="1" customWidth="1"/>
    <col min="11" max="11" width="4.1796875" style="2" bestFit="1" customWidth="1"/>
    <col min="12" max="12" width="5.26953125" style="2" bestFit="1" customWidth="1"/>
    <col min="13" max="13" width="4.1796875" style="2" bestFit="1" customWidth="1"/>
    <col min="14" max="14" width="3.81640625" style="2" bestFit="1" customWidth="1"/>
    <col min="15" max="17" width="11.1796875" style="2" bestFit="1" customWidth="1"/>
    <col min="18" max="18" width="30.453125" style="2" bestFit="1" customWidth="1"/>
    <col min="19" max="19" width="7.81640625" style="2" bestFit="1" customWidth="1"/>
    <col min="20" max="16384" width="8.7265625" style="2"/>
  </cols>
  <sheetData>
    <row r="1" spans="1:19" ht="14.5" x14ac:dyDescent="0.35">
      <c r="A1" s="84" t="s">
        <v>190</v>
      </c>
      <c r="B1" t="s">
        <v>191</v>
      </c>
    </row>
    <row r="3" spans="1:19" ht="14.5" x14ac:dyDescent="0.35">
      <c r="A3" s="84" t="s">
        <v>65</v>
      </c>
      <c r="B3" s="84" t="s">
        <v>2</v>
      </c>
      <c r="C3" s="84" t="s">
        <v>127</v>
      </c>
      <c r="D3" s="84" t="s">
        <v>13</v>
      </c>
      <c r="E3" t="s">
        <v>66</v>
      </c>
      <c r="F3" t="s">
        <v>67</v>
      </c>
      <c r="G3" s="21" t="s">
        <v>5</v>
      </c>
      <c r="H3" s="21" t="s">
        <v>46</v>
      </c>
      <c r="I3" s="21" t="s">
        <v>13</v>
      </c>
      <c r="J3" s="21" t="s">
        <v>47</v>
      </c>
      <c r="K3" s="21" t="s">
        <v>48</v>
      </c>
      <c r="L3" s="21" t="s">
        <v>49</v>
      </c>
      <c r="M3" s="21" t="s">
        <v>50</v>
      </c>
      <c r="N3" s="21" t="s">
        <v>51</v>
      </c>
      <c r="O3" s="21" t="s">
        <v>52</v>
      </c>
      <c r="P3" s="21" t="s">
        <v>53</v>
      </c>
      <c r="Q3" s="21" t="s">
        <v>7</v>
      </c>
      <c r="R3" s="21" t="s">
        <v>196</v>
      </c>
      <c r="S3" s="21" t="s">
        <v>54</v>
      </c>
    </row>
    <row r="4" spans="1:19" ht="14.5" x14ac:dyDescent="0.35">
      <c r="A4" t="s">
        <v>85</v>
      </c>
      <c r="B4" t="s">
        <v>129</v>
      </c>
      <c r="C4" t="s">
        <v>130</v>
      </c>
      <c r="D4" t="s">
        <v>16</v>
      </c>
      <c r="E4"/>
      <c r="F4">
        <v>298781.53999999998</v>
      </c>
      <c r="G4" s="18" t="s">
        <v>84</v>
      </c>
      <c r="H4" s="17"/>
      <c r="I4" s="2" t="str">
        <f t="shared" ref="I4" si="0">D4</f>
        <v>999</v>
      </c>
      <c r="O4" s="2" t="s">
        <v>132</v>
      </c>
      <c r="P4" s="19">
        <v>5275</v>
      </c>
      <c r="Q4" s="67">
        <f>IF((E4-F4)&gt;0,E4-F4,F4-E4)</f>
        <v>298781.53999999998</v>
      </c>
      <c r="R4" s="13" t="str">
        <f>C4</f>
        <v>CTCS - BC - SBITA - Microsoft</v>
      </c>
    </row>
    <row r="5" spans="1:19" ht="14.5" x14ac:dyDescent="0.35">
      <c r="A5" t="s">
        <v>85</v>
      </c>
      <c r="B5" t="s">
        <v>131</v>
      </c>
      <c r="C5" t="s">
        <v>130</v>
      </c>
      <c r="D5" t="s">
        <v>16</v>
      </c>
      <c r="E5">
        <v>298781.53999999998</v>
      </c>
      <c r="F5"/>
      <c r="G5" s="20" t="s">
        <v>74</v>
      </c>
      <c r="Q5" s="67"/>
    </row>
    <row r="6" spans="1:19" ht="14.5" x14ac:dyDescent="0.35">
      <c r="A6" t="s">
        <v>97</v>
      </c>
      <c r="B6" t="s">
        <v>131</v>
      </c>
      <c r="C6" t="s">
        <v>130</v>
      </c>
      <c r="D6" t="s">
        <v>16</v>
      </c>
      <c r="E6">
        <v>1165.26</v>
      </c>
      <c r="F6"/>
      <c r="G6" s="15" t="s">
        <v>135</v>
      </c>
      <c r="H6" s="14" t="str">
        <f>IF((E6-F6)&gt;0,"","R")</f>
        <v/>
      </c>
      <c r="I6" s="2" t="str">
        <f>D6</f>
        <v>999</v>
      </c>
      <c r="O6" s="2" t="str">
        <f>IF(H6="R","(5275/5175v)","5275/5175v")</f>
        <v>5275/5175v</v>
      </c>
      <c r="P6" s="2">
        <v>5175</v>
      </c>
      <c r="Q6" s="67">
        <f>IF((E6-F6)&gt;0,E6-F6,F6-E6)</f>
        <v>1165.26</v>
      </c>
      <c r="R6" s="13" t="str">
        <f>C6</f>
        <v>CTCS - BC - SBITA - Microsoft</v>
      </c>
    </row>
    <row r="7" spans="1:19" ht="14.5" x14ac:dyDescent="0.35">
      <c r="A7" t="s">
        <v>97</v>
      </c>
      <c r="B7" t="s">
        <v>134</v>
      </c>
      <c r="C7" t="s">
        <v>130</v>
      </c>
      <c r="D7" t="s">
        <v>16</v>
      </c>
      <c r="E7"/>
      <c r="F7">
        <v>1165.26</v>
      </c>
      <c r="G7" s="12" t="s">
        <v>74</v>
      </c>
      <c r="Q7" s="67"/>
    </row>
    <row r="8" spans="1:19" ht="14.5" x14ac:dyDescent="0.35">
      <c r="A8" t="s">
        <v>138</v>
      </c>
      <c r="B8" t="s">
        <v>11</v>
      </c>
      <c r="C8" t="s">
        <v>130</v>
      </c>
      <c r="D8" t="s">
        <v>16</v>
      </c>
      <c r="E8"/>
      <c r="F8">
        <v>1169.8</v>
      </c>
      <c r="G8" s="18" t="s">
        <v>86</v>
      </c>
      <c r="H8" s="17" t="str">
        <f>IF((E8-F8)&gt;0,"R","")</f>
        <v/>
      </c>
      <c r="I8" s="2" t="str">
        <f t="shared" ref="I8" si="1">D8</f>
        <v>999</v>
      </c>
      <c r="K8" s="2" t="s">
        <v>87</v>
      </c>
      <c r="O8" s="2" t="str">
        <f>IF(H8="R","(6592/5112v)","6592/5112v")</f>
        <v>6592/5112v</v>
      </c>
      <c r="P8" s="2">
        <v>5112</v>
      </c>
      <c r="Q8" s="67">
        <f>IF((E8-F8)&gt;0,E8-F8,F8-E8)</f>
        <v>1169.8</v>
      </c>
      <c r="R8" s="13" t="str">
        <f>C8</f>
        <v>CTCS - BC - SBITA - Microsoft</v>
      </c>
    </row>
    <row r="9" spans="1:19" ht="14.5" x14ac:dyDescent="0.35">
      <c r="A9" t="s">
        <v>138</v>
      </c>
      <c r="B9" t="s">
        <v>10</v>
      </c>
      <c r="C9" t="s">
        <v>130</v>
      </c>
      <c r="D9" t="s">
        <v>16</v>
      </c>
      <c r="E9">
        <v>1169.8</v>
      </c>
      <c r="F9"/>
      <c r="G9" s="20" t="s">
        <v>74</v>
      </c>
      <c r="Q9" s="67"/>
    </row>
    <row r="10" spans="1:19" ht="14.5" x14ac:dyDescent="0.35">
      <c r="A10" t="s">
        <v>140</v>
      </c>
      <c r="B10" t="s">
        <v>12</v>
      </c>
      <c r="C10" t="s">
        <v>130</v>
      </c>
      <c r="D10" t="s">
        <v>15</v>
      </c>
      <c r="E10"/>
      <c r="F10">
        <v>287729.5</v>
      </c>
      <c r="G10" s="18" t="s">
        <v>90</v>
      </c>
      <c r="H10" s="17"/>
      <c r="I10" s="2" t="str">
        <f t="shared" ref="I10" si="2">D10</f>
        <v>997</v>
      </c>
      <c r="K10" s="2" t="s">
        <v>91</v>
      </c>
      <c r="O10" s="2" t="s">
        <v>142</v>
      </c>
      <c r="P10" s="2">
        <v>2680</v>
      </c>
      <c r="Q10" s="67">
        <f>IF((E10-F10)&gt;0,E10-F10,F10-E10)</f>
        <v>287729.5</v>
      </c>
      <c r="R10" s="13" t="str">
        <f>C10</f>
        <v>CTCS - BC - SBITA - Microsoft</v>
      </c>
    </row>
    <row r="11" spans="1:19" ht="14.5" x14ac:dyDescent="0.35">
      <c r="A11" t="s">
        <v>140</v>
      </c>
      <c r="B11" t="s">
        <v>9</v>
      </c>
      <c r="C11" t="s">
        <v>130</v>
      </c>
      <c r="D11" t="s">
        <v>15</v>
      </c>
      <c r="E11">
        <v>287729.5</v>
      </c>
      <c r="F11"/>
      <c r="G11" s="20" t="s">
        <v>74</v>
      </c>
      <c r="Q11" s="67"/>
    </row>
    <row r="12" spans="1:19" ht="14.5" x14ac:dyDescent="0.35">
      <c r="A12" t="s">
        <v>143</v>
      </c>
      <c r="B12" t="s">
        <v>144</v>
      </c>
      <c r="C12" t="s">
        <v>130</v>
      </c>
      <c r="D12" t="s">
        <v>145</v>
      </c>
      <c r="E12"/>
      <c r="F12">
        <v>150558.29999999999</v>
      </c>
      <c r="G12" s="18" t="s">
        <v>92</v>
      </c>
      <c r="H12" s="17"/>
      <c r="I12" s="2" t="str">
        <f t="shared" ref="I12:I17" si="3">D12</f>
        <v>148</v>
      </c>
      <c r="J12" s="8"/>
      <c r="K12" s="16" t="s">
        <v>146</v>
      </c>
      <c r="L12" s="16" t="s">
        <v>147</v>
      </c>
      <c r="O12" s="2" t="s">
        <v>93</v>
      </c>
      <c r="Q12" s="67">
        <f t="shared" ref="Q12:Q17" si="4">IF((E12-F12)&gt;0,E12-F12,F12-E12)</f>
        <v>150558.29999999999</v>
      </c>
      <c r="R12" s="13" t="str">
        <f t="shared" ref="R12:R17" si="5">C12</f>
        <v>CTCS - BC - SBITA - Microsoft</v>
      </c>
    </row>
    <row r="13" spans="1:19" ht="14.5" x14ac:dyDescent="0.35">
      <c r="A13" t="s">
        <v>143</v>
      </c>
      <c r="B13" t="s">
        <v>144</v>
      </c>
      <c r="C13" t="s">
        <v>130</v>
      </c>
      <c r="D13" t="s">
        <v>192</v>
      </c>
      <c r="E13"/>
      <c r="F13">
        <v>150558.29999999999</v>
      </c>
      <c r="G13" s="18" t="s">
        <v>92</v>
      </c>
      <c r="H13" s="17"/>
      <c r="I13" s="2" t="str">
        <f t="shared" si="3"/>
        <v>149</v>
      </c>
      <c r="J13" s="8"/>
      <c r="K13" s="16" t="s">
        <v>146</v>
      </c>
      <c r="L13" s="16" t="s">
        <v>147</v>
      </c>
      <c r="O13" s="2" t="s">
        <v>93</v>
      </c>
      <c r="Q13" s="67">
        <f t="shared" si="4"/>
        <v>150558.29999999999</v>
      </c>
      <c r="R13" s="13" t="str">
        <f t="shared" si="5"/>
        <v>CTCS - BC - SBITA - Microsoft</v>
      </c>
    </row>
    <row r="14" spans="1:19" ht="14.5" x14ac:dyDescent="0.35">
      <c r="A14" t="s">
        <v>143</v>
      </c>
      <c r="B14" t="s">
        <v>8</v>
      </c>
      <c r="C14" t="s">
        <v>130</v>
      </c>
      <c r="D14" t="s">
        <v>145</v>
      </c>
      <c r="E14">
        <v>1167.52</v>
      </c>
      <c r="F14"/>
      <c r="G14" s="18" t="s">
        <v>94</v>
      </c>
      <c r="H14" s="17"/>
      <c r="I14" s="2" t="str">
        <f t="shared" si="3"/>
        <v>148</v>
      </c>
      <c r="J14" s="8"/>
      <c r="K14" s="68" t="s">
        <v>146</v>
      </c>
      <c r="L14" s="68" t="s">
        <v>148</v>
      </c>
      <c r="O14" s="2" t="s">
        <v>95</v>
      </c>
      <c r="Q14" s="67">
        <f t="shared" si="4"/>
        <v>1167.52</v>
      </c>
      <c r="R14" s="13" t="str">
        <f t="shared" si="5"/>
        <v>CTCS - BC - SBITA - Microsoft</v>
      </c>
    </row>
    <row r="15" spans="1:19" ht="14.5" x14ac:dyDescent="0.35">
      <c r="A15" t="s">
        <v>143</v>
      </c>
      <c r="B15" t="s">
        <v>8</v>
      </c>
      <c r="C15" t="s">
        <v>130</v>
      </c>
      <c r="D15" t="s">
        <v>192</v>
      </c>
      <c r="E15">
        <v>1167.52</v>
      </c>
      <c r="F15"/>
      <c r="G15" s="18" t="s">
        <v>94</v>
      </c>
      <c r="H15" s="17"/>
      <c r="I15" s="2" t="str">
        <f t="shared" si="3"/>
        <v>149</v>
      </c>
      <c r="J15" s="8"/>
      <c r="K15" s="68" t="s">
        <v>146</v>
      </c>
      <c r="L15" s="68" t="s">
        <v>148</v>
      </c>
      <c r="O15" s="2" t="s">
        <v>95</v>
      </c>
      <c r="Q15" s="67">
        <f t="shared" si="4"/>
        <v>1167.52</v>
      </c>
      <c r="R15" s="13" t="str">
        <f t="shared" si="5"/>
        <v>CTCS - BC - SBITA - Microsoft</v>
      </c>
    </row>
    <row r="16" spans="1:19" ht="14.5" x14ac:dyDescent="0.35">
      <c r="A16" t="s">
        <v>143</v>
      </c>
      <c r="B16" t="s">
        <v>129</v>
      </c>
      <c r="C16" t="s">
        <v>130</v>
      </c>
      <c r="D16" t="s">
        <v>145</v>
      </c>
      <c r="E16">
        <v>149390.78</v>
      </c>
      <c r="F16"/>
      <c r="G16" s="18" t="s">
        <v>94</v>
      </c>
      <c r="H16" s="17"/>
      <c r="I16" s="2" t="str">
        <f t="shared" si="3"/>
        <v>148</v>
      </c>
      <c r="J16" s="8"/>
      <c r="K16" s="68" t="s">
        <v>146</v>
      </c>
      <c r="L16" s="68" t="s">
        <v>149</v>
      </c>
      <c r="O16" s="2" t="s">
        <v>95</v>
      </c>
      <c r="Q16" s="67">
        <f t="shared" si="4"/>
        <v>149390.78</v>
      </c>
      <c r="R16" s="13" t="str">
        <f t="shared" si="5"/>
        <v>CTCS - BC - SBITA - Microsoft</v>
      </c>
    </row>
    <row r="17" spans="1:18" ht="14.5" x14ac:dyDescent="0.35">
      <c r="A17" t="s">
        <v>143</v>
      </c>
      <c r="B17" t="s">
        <v>129</v>
      </c>
      <c r="C17" t="s">
        <v>130</v>
      </c>
      <c r="D17" t="s">
        <v>192</v>
      </c>
      <c r="E17">
        <v>149390.78</v>
      </c>
      <c r="F17"/>
      <c r="G17" s="18" t="s">
        <v>94</v>
      </c>
      <c r="H17" s="17"/>
      <c r="I17" s="2" t="str">
        <f t="shared" si="3"/>
        <v>149</v>
      </c>
      <c r="J17" s="8"/>
      <c r="K17" s="68" t="s">
        <v>146</v>
      </c>
      <c r="L17" s="68" t="s">
        <v>149</v>
      </c>
      <c r="O17" s="2" t="s">
        <v>95</v>
      </c>
      <c r="Q17" s="67">
        <f t="shared" si="4"/>
        <v>149390.78</v>
      </c>
      <c r="R17" s="13" t="str">
        <f t="shared" si="5"/>
        <v>CTCS - BC - SBITA - Microsoft</v>
      </c>
    </row>
    <row r="18" spans="1:18" ht="14.5" x14ac:dyDescent="0.35">
      <c r="A18" t="s">
        <v>114</v>
      </c>
      <c r="B18"/>
      <c r="C18"/>
      <c r="D18"/>
      <c r="E18">
        <v>889962.70000000007</v>
      </c>
      <c r="F18">
        <v>889962.7</v>
      </c>
      <c r="Q18" s="67"/>
    </row>
  </sheetData>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C35A-E80E-4D32-8EF6-495EB49E86D5}">
  <sheetPr>
    <tabColor theme="8" tint="0.79998168889431442"/>
  </sheetPr>
  <dimension ref="A1:N26"/>
  <sheetViews>
    <sheetView showWhiteSpace="0" zoomScale="85" zoomScaleNormal="85" workbookViewId="0"/>
  </sheetViews>
  <sheetFormatPr defaultColWidth="8.7265625" defaultRowHeight="14" x14ac:dyDescent="0.3"/>
  <cols>
    <col min="1" max="1" width="14.1796875" style="2" bestFit="1" customWidth="1"/>
    <col min="2" max="4" width="32.7265625" style="2" bestFit="1" customWidth="1"/>
    <col min="5" max="6" width="16.453125" style="2" bestFit="1" customWidth="1"/>
    <col min="7" max="7" width="43.54296875" style="2" bestFit="1" customWidth="1"/>
    <col min="8" max="8" width="16.453125" style="2" bestFit="1" customWidth="1"/>
    <col min="9" max="9" width="43.54296875" style="2" bestFit="1" customWidth="1"/>
    <col min="10" max="10" width="109.1796875" style="2" bestFit="1" customWidth="1"/>
    <col min="11" max="14" width="13.1796875" style="2" bestFit="1" customWidth="1"/>
    <col min="15" max="16384" width="8.7265625" style="2"/>
  </cols>
  <sheetData>
    <row r="1" spans="1:14" x14ac:dyDescent="0.3">
      <c r="A1" s="22" t="s">
        <v>22</v>
      </c>
      <c r="B1" s="22" t="s">
        <v>1</v>
      </c>
      <c r="C1" s="22" t="s">
        <v>2</v>
      </c>
      <c r="D1" s="22" t="s">
        <v>21</v>
      </c>
      <c r="E1" s="22" t="s">
        <v>3</v>
      </c>
      <c r="F1" s="22" t="s">
        <v>4</v>
      </c>
      <c r="G1" s="22" t="s">
        <v>127</v>
      </c>
      <c r="H1" s="22" t="s">
        <v>190</v>
      </c>
      <c r="I1" s="22" t="s">
        <v>65</v>
      </c>
      <c r="J1" s="22" t="s">
        <v>115</v>
      </c>
      <c r="K1" s="22" t="s">
        <v>193</v>
      </c>
      <c r="L1" s="22" t="s">
        <v>13</v>
      </c>
      <c r="M1" s="22" t="s">
        <v>14</v>
      </c>
      <c r="N1" s="22" t="s">
        <v>6</v>
      </c>
    </row>
    <row r="2" spans="1:14" x14ac:dyDescent="0.3">
      <c r="A2" s="7">
        <v>45474</v>
      </c>
      <c r="B2" s="5"/>
      <c r="C2" s="5" t="s">
        <v>129</v>
      </c>
      <c r="D2" s="5"/>
      <c r="E2" s="6">
        <v>149390.78</v>
      </c>
      <c r="F2" s="6"/>
      <c r="G2" s="5" t="s">
        <v>130</v>
      </c>
      <c r="H2" s="5" t="s">
        <v>191</v>
      </c>
      <c r="I2" s="5" t="s">
        <v>143</v>
      </c>
      <c r="J2" s="108" t="s">
        <v>194</v>
      </c>
      <c r="K2" s="4" t="s">
        <v>195</v>
      </c>
      <c r="L2" s="4" t="s">
        <v>192</v>
      </c>
      <c r="M2" s="4" t="s">
        <v>196</v>
      </c>
      <c r="N2" s="4"/>
    </row>
    <row r="3" spans="1:14" x14ac:dyDescent="0.3">
      <c r="A3" s="7">
        <v>45474</v>
      </c>
      <c r="B3" s="5"/>
      <c r="C3" s="5" t="s">
        <v>8</v>
      </c>
      <c r="D3" s="5"/>
      <c r="E3" s="6">
        <v>1167.52</v>
      </c>
      <c r="F3" s="6"/>
      <c r="G3" s="5" t="s">
        <v>130</v>
      </c>
      <c r="H3" s="5" t="s">
        <v>191</v>
      </c>
      <c r="I3" s="5" t="s">
        <v>143</v>
      </c>
      <c r="J3" s="108" t="s">
        <v>194</v>
      </c>
      <c r="K3" s="4" t="s">
        <v>195</v>
      </c>
      <c r="L3" s="4" t="s">
        <v>192</v>
      </c>
      <c r="M3" s="4" t="s">
        <v>196</v>
      </c>
      <c r="N3" s="4"/>
    </row>
    <row r="4" spans="1:14" x14ac:dyDescent="0.3">
      <c r="A4" s="7">
        <v>45474</v>
      </c>
      <c r="B4" s="5"/>
      <c r="C4" s="5" t="s">
        <v>144</v>
      </c>
      <c r="D4" s="5"/>
      <c r="E4" s="6"/>
      <c r="F4" s="6">
        <v>150558.29999999999</v>
      </c>
      <c r="G4" s="5" t="s">
        <v>130</v>
      </c>
      <c r="H4" s="5" t="s">
        <v>191</v>
      </c>
      <c r="I4" s="5" t="s">
        <v>143</v>
      </c>
      <c r="J4" s="108" t="s">
        <v>194</v>
      </c>
      <c r="K4" s="4" t="s">
        <v>195</v>
      </c>
      <c r="L4" s="4" t="s">
        <v>192</v>
      </c>
      <c r="M4" s="4" t="s">
        <v>196</v>
      </c>
      <c r="N4" s="4"/>
    </row>
    <row r="5" spans="1:14" x14ac:dyDescent="0.3">
      <c r="A5" s="7">
        <v>45474</v>
      </c>
      <c r="B5" s="5"/>
      <c r="C5" s="5" t="s">
        <v>129</v>
      </c>
      <c r="D5" s="5"/>
      <c r="E5" s="6">
        <v>149390.78</v>
      </c>
      <c r="F5" s="6"/>
      <c r="G5" s="5" t="s">
        <v>130</v>
      </c>
      <c r="H5" s="5" t="s">
        <v>191</v>
      </c>
      <c r="I5" s="5" t="s">
        <v>143</v>
      </c>
      <c r="J5" s="108" t="s">
        <v>194</v>
      </c>
      <c r="K5" s="4" t="s">
        <v>195</v>
      </c>
      <c r="L5" s="4" t="s">
        <v>145</v>
      </c>
      <c r="M5" s="4" t="s">
        <v>196</v>
      </c>
      <c r="N5" s="4"/>
    </row>
    <row r="6" spans="1:14" x14ac:dyDescent="0.3">
      <c r="A6" s="7">
        <v>45474</v>
      </c>
      <c r="B6" s="5"/>
      <c r="C6" s="5" t="s">
        <v>8</v>
      </c>
      <c r="D6" s="5"/>
      <c r="E6" s="6">
        <v>1167.52</v>
      </c>
      <c r="F6" s="6"/>
      <c r="G6" s="5" t="s">
        <v>130</v>
      </c>
      <c r="H6" s="5" t="s">
        <v>191</v>
      </c>
      <c r="I6" s="5" t="s">
        <v>143</v>
      </c>
      <c r="J6" s="108" t="s">
        <v>194</v>
      </c>
      <c r="K6" s="4" t="s">
        <v>195</v>
      </c>
      <c r="L6" s="4" t="s">
        <v>145</v>
      </c>
      <c r="M6" s="4" t="s">
        <v>196</v>
      </c>
      <c r="N6" s="4"/>
    </row>
    <row r="7" spans="1:14" x14ac:dyDescent="0.3">
      <c r="A7" s="7">
        <v>45474</v>
      </c>
      <c r="B7" s="5"/>
      <c r="C7" s="5" t="s">
        <v>144</v>
      </c>
      <c r="D7" s="5"/>
      <c r="E7" s="6"/>
      <c r="F7" s="6">
        <v>150558.29999999999</v>
      </c>
      <c r="G7" s="5" t="s">
        <v>130</v>
      </c>
      <c r="H7" s="5" t="s">
        <v>191</v>
      </c>
      <c r="I7" s="5" t="s">
        <v>143</v>
      </c>
      <c r="J7" s="108" t="s">
        <v>194</v>
      </c>
      <c r="K7" s="4" t="s">
        <v>195</v>
      </c>
      <c r="L7" s="4" t="s">
        <v>145</v>
      </c>
      <c r="M7" s="4" t="s">
        <v>196</v>
      </c>
      <c r="N7" s="4"/>
    </row>
    <row r="8" spans="1:14" x14ac:dyDescent="0.3">
      <c r="E8" s="3">
        <f>SUM(E2:E7)</f>
        <v>301116.59999999998</v>
      </c>
      <c r="F8" s="3">
        <f>SUM(F2:F7)</f>
        <v>301116.59999999998</v>
      </c>
      <c r="J8" s="109"/>
    </row>
    <row r="10" spans="1:14" x14ac:dyDescent="0.3">
      <c r="A10" s="7">
        <v>45838</v>
      </c>
      <c r="B10" s="5"/>
      <c r="C10" s="5" t="s">
        <v>131</v>
      </c>
      <c r="D10" s="5"/>
      <c r="E10" s="6">
        <v>149390.76999999999</v>
      </c>
      <c r="F10" s="6"/>
      <c r="G10" s="5" t="s">
        <v>130</v>
      </c>
      <c r="H10" s="5" t="s">
        <v>191</v>
      </c>
      <c r="I10" s="5" t="s">
        <v>85</v>
      </c>
      <c r="J10" s="108" t="s">
        <v>197</v>
      </c>
      <c r="K10" s="4" t="s">
        <v>195</v>
      </c>
      <c r="L10" s="4" t="s">
        <v>16</v>
      </c>
      <c r="M10" s="4" t="s">
        <v>196</v>
      </c>
      <c r="N10" s="4"/>
    </row>
    <row r="11" spans="1:14" x14ac:dyDescent="0.3">
      <c r="A11" s="7">
        <v>45838</v>
      </c>
      <c r="B11" s="5"/>
      <c r="C11" s="5" t="s">
        <v>129</v>
      </c>
      <c r="D11" s="5"/>
      <c r="E11" s="6"/>
      <c r="F11" s="6">
        <v>149390.76999999999</v>
      </c>
      <c r="G11" s="5" t="s">
        <v>130</v>
      </c>
      <c r="H11" s="5" t="s">
        <v>191</v>
      </c>
      <c r="I11" s="5" t="s">
        <v>85</v>
      </c>
      <c r="J11" s="108" t="s">
        <v>197</v>
      </c>
      <c r="K11" s="4" t="s">
        <v>195</v>
      </c>
      <c r="L11" s="4" t="s">
        <v>16</v>
      </c>
      <c r="M11" s="4" t="s">
        <v>196</v>
      </c>
      <c r="N11" s="4"/>
    </row>
    <row r="12" spans="1:14" x14ac:dyDescent="0.3">
      <c r="A12" s="7">
        <v>45838</v>
      </c>
      <c r="B12" s="5"/>
      <c r="C12" s="5" t="s">
        <v>9</v>
      </c>
      <c r="D12" s="5"/>
      <c r="E12" s="6">
        <v>143864.75</v>
      </c>
      <c r="F12" s="6"/>
      <c r="G12" s="5" t="s">
        <v>130</v>
      </c>
      <c r="H12" s="5" t="s">
        <v>191</v>
      </c>
      <c r="I12" s="5" t="s">
        <v>140</v>
      </c>
      <c r="J12" s="108" t="s">
        <v>197</v>
      </c>
      <c r="K12" s="4" t="s">
        <v>195</v>
      </c>
      <c r="L12" s="4" t="s">
        <v>15</v>
      </c>
      <c r="M12" s="4" t="s">
        <v>196</v>
      </c>
      <c r="N12" s="4"/>
    </row>
    <row r="13" spans="1:14" x14ac:dyDescent="0.3">
      <c r="A13" s="7">
        <v>45838</v>
      </c>
      <c r="B13" s="5"/>
      <c r="C13" s="5" t="s">
        <v>12</v>
      </c>
      <c r="D13" s="5"/>
      <c r="E13" s="6"/>
      <c r="F13" s="6">
        <v>143864.75</v>
      </c>
      <c r="G13" s="5" t="s">
        <v>130</v>
      </c>
      <c r="H13" s="5" t="s">
        <v>191</v>
      </c>
      <c r="I13" s="5" t="s">
        <v>140</v>
      </c>
      <c r="J13" s="108" t="s">
        <v>197</v>
      </c>
      <c r="K13" s="4" t="s">
        <v>195</v>
      </c>
      <c r="L13" s="4" t="s">
        <v>15</v>
      </c>
      <c r="M13" s="4" t="s">
        <v>196</v>
      </c>
      <c r="N13" s="4"/>
    </row>
    <row r="14" spans="1:14" x14ac:dyDescent="0.3">
      <c r="A14" s="7">
        <v>45838</v>
      </c>
      <c r="B14" s="5"/>
      <c r="C14" s="5" t="s">
        <v>10</v>
      </c>
      <c r="D14" s="5"/>
      <c r="E14" s="6">
        <v>584.9</v>
      </c>
      <c r="F14" s="6"/>
      <c r="G14" s="5" t="s">
        <v>130</v>
      </c>
      <c r="H14" s="5" t="s">
        <v>191</v>
      </c>
      <c r="I14" s="5" t="s">
        <v>138</v>
      </c>
      <c r="J14" s="108" t="s">
        <v>197</v>
      </c>
      <c r="K14" s="4" t="s">
        <v>195</v>
      </c>
      <c r="L14" s="4" t="s">
        <v>16</v>
      </c>
      <c r="M14" s="4" t="s">
        <v>196</v>
      </c>
      <c r="N14" s="4"/>
    </row>
    <row r="15" spans="1:14" x14ac:dyDescent="0.3">
      <c r="A15" s="7">
        <v>45838</v>
      </c>
      <c r="B15" s="5"/>
      <c r="C15" s="5" t="s">
        <v>11</v>
      </c>
      <c r="D15" s="5"/>
      <c r="E15" s="6"/>
      <c r="F15" s="6">
        <v>584.9</v>
      </c>
      <c r="G15" s="5" t="s">
        <v>130</v>
      </c>
      <c r="H15" s="5" t="s">
        <v>191</v>
      </c>
      <c r="I15" s="5" t="s">
        <v>138</v>
      </c>
      <c r="J15" s="108" t="s">
        <v>197</v>
      </c>
      <c r="K15" s="4" t="s">
        <v>195</v>
      </c>
      <c r="L15" s="4" t="s">
        <v>16</v>
      </c>
      <c r="M15" s="4" t="s">
        <v>196</v>
      </c>
      <c r="N15" s="4"/>
    </row>
    <row r="16" spans="1:14" x14ac:dyDescent="0.3">
      <c r="A16" s="7">
        <v>45838</v>
      </c>
      <c r="B16" s="5"/>
      <c r="C16" s="5" t="s">
        <v>131</v>
      </c>
      <c r="D16" s="5"/>
      <c r="E16" s="6">
        <v>582.63</v>
      </c>
      <c r="F16" s="6"/>
      <c r="G16" s="5" t="s">
        <v>130</v>
      </c>
      <c r="H16" s="5" t="s">
        <v>191</v>
      </c>
      <c r="I16" s="5" t="s">
        <v>97</v>
      </c>
      <c r="J16" s="108" t="s">
        <v>197</v>
      </c>
      <c r="K16" s="4" t="s">
        <v>195</v>
      </c>
      <c r="L16" s="4" t="s">
        <v>16</v>
      </c>
      <c r="M16" s="4" t="s">
        <v>196</v>
      </c>
      <c r="N16" s="4"/>
    </row>
    <row r="17" spans="1:14" x14ac:dyDescent="0.3">
      <c r="A17" s="7">
        <v>45838</v>
      </c>
      <c r="B17" s="5"/>
      <c r="C17" s="5" t="s">
        <v>134</v>
      </c>
      <c r="D17" s="5"/>
      <c r="E17" s="6"/>
      <c r="F17" s="6">
        <v>582.63</v>
      </c>
      <c r="G17" s="5" t="s">
        <v>130</v>
      </c>
      <c r="H17" s="5" t="s">
        <v>191</v>
      </c>
      <c r="I17" s="5" t="s">
        <v>97</v>
      </c>
      <c r="J17" s="108" t="s">
        <v>197</v>
      </c>
      <c r="K17" s="4" t="s">
        <v>195</v>
      </c>
      <c r="L17" s="4" t="s">
        <v>16</v>
      </c>
      <c r="M17" s="4" t="s">
        <v>196</v>
      </c>
      <c r="N17" s="4"/>
    </row>
    <row r="18" spans="1:14" x14ac:dyDescent="0.3">
      <c r="A18" s="7">
        <v>45838</v>
      </c>
      <c r="B18" s="5"/>
      <c r="C18" s="5" t="s">
        <v>131</v>
      </c>
      <c r="D18" s="5"/>
      <c r="E18" s="6">
        <v>149390.76999999999</v>
      </c>
      <c r="F18" s="6"/>
      <c r="G18" s="5" t="s">
        <v>130</v>
      </c>
      <c r="H18" s="5" t="s">
        <v>191</v>
      </c>
      <c r="I18" s="5" t="s">
        <v>85</v>
      </c>
      <c r="J18" s="108" t="s">
        <v>197</v>
      </c>
      <c r="K18" s="4" t="s">
        <v>195</v>
      </c>
      <c r="L18" s="4" t="s">
        <v>16</v>
      </c>
      <c r="M18" s="4" t="s">
        <v>196</v>
      </c>
      <c r="N18" s="4"/>
    </row>
    <row r="19" spans="1:14" x14ac:dyDescent="0.3">
      <c r="A19" s="7">
        <v>45838</v>
      </c>
      <c r="B19" s="5"/>
      <c r="C19" s="5" t="s">
        <v>129</v>
      </c>
      <c r="D19" s="5"/>
      <c r="E19" s="6"/>
      <c r="F19" s="6">
        <v>149390.76999999999</v>
      </c>
      <c r="G19" s="5" t="s">
        <v>130</v>
      </c>
      <c r="H19" s="5" t="s">
        <v>191</v>
      </c>
      <c r="I19" s="5" t="s">
        <v>85</v>
      </c>
      <c r="J19" s="108" t="s">
        <v>197</v>
      </c>
      <c r="K19" s="4" t="s">
        <v>195</v>
      </c>
      <c r="L19" s="4" t="s">
        <v>16</v>
      </c>
      <c r="M19" s="4" t="s">
        <v>196</v>
      </c>
      <c r="N19" s="4"/>
    </row>
    <row r="20" spans="1:14" x14ac:dyDescent="0.3">
      <c r="A20" s="7">
        <v>45838</v>
      </c>
      <c r="B20" s="5"/>
      <c r="C20" s="5" t="s">
        <v>9</v>
      </c>
      <c r="D20" s="5"/>
      <c r="E20" s="6">
        <v>143864.75</v>
      </c>
      <c r="F20" s="6"/>
      <c r="G20" s="5" t="s">
        <v>130</v>
      </c>
      <c r="H20" s="5" t="s">
        <v>191</v>
      </c>
      <c r="I20" s="5" t="s">
        <v>140</v>
      </c>
      <c r="J20" s="108" t="s">
        <v>197</v>
      </c>
      <c r="K20" s="4" t="s">
        <v>195</v>
      </c>
      <c r="L20" s="4" t="s">
        <v>15</v>
      </c>
      <c r="M20" s="4" t="s">
        <v>196</v>
      </c>
      <c r="N20" s="4"/>
    </row>
    <row r="21" spans="1:14" x14ac:dyDescent="0.3">
      <c r="A21" s="7">
        <v>45838</v>
      </c>
      <c r="B21" s="5"/>
      <c r="C21" s="5" t="s">
        <v>12</v>
      </c>
      <c r="D21" s="5"/>
      <c r="E21" s="6"/>
      <c r="F21" s="6">
        <v>143864.75</v>
      </c>
      <c r="G21" s="5" t="s">
        <v>130</v>
      </c>
      <c r="H21" s="5" t="s">
        <v>191</v>
      </c>
      <c r="I21" s="5" t="s">
        <v>140</v>
      </c>
      <c r="J21" s="108" t="s">
        <v>197</v>
      </c>
      <c r="K21" s="4" t="s">
        <v>195</v>
      </c>
      <c r="L21" s="4" t="s">
        <v>15</v>
      </c>
      <c r="M21" s="4" t="s">
        <v>196</v>
      </c>
      <c r="N21" s="4"/>
    </row>
    <row r="22" spans="1:14" x14ac:dyDescent="0.3">
      <c r="A22" s="7">
        <v>45838</v>
      </c>
      <c r="B22" s="5"/>
      <c r="C22" s="5" t="s">
        <v>10</v>
      </c>
      <c r="D22" s="5"/>
      <c r="E22" s="6">
        <v>584.9</v>
      </c>
      <c r="F22" s="6"/>
      <c r="G22" s="5" t="s">
        <v>130</v>
      </c>
      <c r="H22" s="5" t="s">
        <v>191</v>
      </c>
      <c r="I22" s="5" t="s">
        <v>138</v>
      </c>
      <c r="J22" s="108" t="s">
        <v>197</v>
      </c>
      <c r="K22" s="4" t="s">
        <v>195</v>
      </c>
      <c r="L22" s="4" t="s">
        <v>16</v>
      </c>
      <c r="M22" s="4" t="s">
        <v>196</v>
      </c>
      <c r="N22" s="4"/>
    </row>
    <row r="23" spans="1:14" x14ac:dyDescent="0.3">
      <c r="A23" s="7">
        <v>45838</v>
      </c>
      <c r="B23" s="5"/>
      <c r="C23" s="5" t="s">
        <v>11</v>
      </c>
      <c r="D23" s="5"/>
      <c r="E23" s="6"/>
      <c r="F23" s="6">
        <v>584.9</v>
      </c>
      <c r="G23" s="5" t="s">
        <v>130</v>
      </c>
      <c r="H23" s="5" t="s">
        <v>191</v>
      </c>
      <c r="I23" s="5" t="s">
        <v>138</v>
      </c>
      <c r="J23" s="108" t="s">
        <v>197</v>
      </c>
      <c r="K23" s="4" t="s">
        <v>195</v>
      </c>
      <c r="L23" s="4" t="s">
        <v>16</v>
      </c>
      <c r="M23" s="4" t="s">
        <v>196</v>
      </c>
      <c r="N23" s="4"/>
    </row>
    <row r="24" spans="1:14" x14ac:dyDescent="0.3">
      <c r="A24" s="7">
        <v>45838</v>
      </c>
      <c r="B24" s="5"/>
      <c r="C24" s="5" t="s">
        <v>131</v>
      </c>
      <c r="D24" s="5"/>
      <c r="E24" s="6">
        <v>582.63</v>
      </c>
      <c r="F24" s="6"/>
      <c r="G24" s="5" t="s">
        <v>130</v>
      </c>
      <c r="H24" s="5" t="s">
        <v>191</v>
      </c>
      <c r="I24" s="5" t="s">
        <v>97</v>
      </c>
      <c r="J24" s="108" t="s">
        <v>197</v>
      </c>
      <c r="K24" s="4" t="s">
        <v>195</v>
      </c>
      <c r="L24" s="4" t="s">
        <v>16</v>
      </c>
      <c r="M24" s="4" t="s">
        <v>196</v>
      </c>
      <c r="N24" s="4"/>
    </row>
    <row r="25" spans="1:14" x14ac:dyDescent="0.3">
      <c r="A25" s="7">
        <v>45838</v>
      </c>
      <c r="B25" s="5"/>
      <c r="C25" s="5" t="s">
        <v>134</v>
      </c>
      <c r="D25" s="5"/>
      <c r="E25" s="6"/>
      <c r="F25" s="6">
        <v>582.63</v>
      </c>
      <c r="G25" s="5" t="s">
        <v>130</v>
      </c>
      <c r="H25" s="5" t="s">
        <v>191</v>
      </c>
      <c r="I25" s="5" t="s">
        <v>97</v>
      </c>
      <c r="J25" s="108" t="s">
        <v>197</v>
      </c>
      <c r="K25" s="4" t="s">
        <v>195</v>
      </c>
      <c r="L25" s="4" t="s">
        <v>16</v>
      </c>
      <c r="M25" s="4" t="s">
        <v>196</v>
      </c>
      <c r="N25" s="4"/>
    </row>
    <row r="26" spans="1:14" x14ac:dyDescent="0.3">
      <c r="E26" s="3">
        <f>SUM(E10:E25)</f>
        <v>588846.10000000009</v>
      </c>
      <c r="F26" s="3">
        <f>SUM(F10:F25)</f>
        <v>588846.10000000009</v>
      </c>
      <c r="J26" s="109"/>
    </row>
  </sheetData>
  <mergeCells count="2">
    <mergeCell ref="J2:J8"/>
    <mergeCell ref="J10:J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Full Accrual-Prop.Fiduciary</vt:lpstr>
      <vt:lpstr>Modified Accrual-Governmental</vt:lpstr>
      <vt:lpstr>Example-PIVOT+Crosswalk</vt:lpstr>
      <vt:lpstr>Example-DebtBook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Diaz, Kelly (OFM)</dc:creator>
  <cp:lastModifiedBy>Diaz, Kelly (OFM)</cp:lastModifiedBy>
  <dcterms:created xsi:type="dcterms:W3CDTF">2024-01-19T00:54:35Z</dcterms:created>
  <dcterms:modified xsi:type="dcterms:W3CDTF">2025-05-27T17:37:16Z</dcterms:modified>
</cp:coreProperties>
</file>