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encmsoly1024\OFM\OFM\SWA\SAAM\Resources\Leases\"/>
    </mc:Choice>
  </mc:AlternateContent>
  <xr:revisionPtr revIDLastSave="0" documentId="13_ncr:1_{0E2EA20C-7AC9-414E-8A35-8421F9DC8374}" xr6:coauthVersionLast="47" xr6:coauthVersionMax="47" xr10:uidLastSave="{00000000-0000-0000-0000-000000000000}"/>
  <bookViews>
    <workbookView xWindow="-28920" yWindow="-120" windowWidth="29040" windowHeight="15840" tabRatio="730" xr2:uid="{00000000-000D-0000-FFFF-FFFF00000000}"/>
  </bookViews>
  <sheets>
    <sheet name="Lease Entries-Govt Funds" sheetId="2" r:id="rId1"/>
    <sheet name="Lease Entries-Prop Funds" sheetId="6" r:id="rId2"/>
    <sheet name="SBITA Entries-Govt Fund" sheetId="7" r:id="rId3"/>
    <sheet name="SBITA Entries-Prop Fund" sheetId="9" r:id="rId4"/>
    <sheet name="Amortization Schedule" sheetId="1" r:id="rId5"/>
    <sheet name="SBITA Amortization Schedule" sheetId="8" r:id="rId6"/>
    <sheet name="Lease Accounting Activity" sheetId="4" r:id="rId7"/>
    <sheet name="Summary Lease Accounting" sheetId="5" r:id="rId8"/>
  </sheets>
  <definedNames>
    <definedName name="__Details__X" localSheetId="6">'Lease Accounting Activity'!$A$5:K$5</definedName>
    <definedName name="__Details__X" localSheetId="5">'SBITA Amortization Schedule'!$B$9:$J$9</definedName>
    <definedName name="__Details__X" localSheetId="7">'Summary Lease Accounting'!$B$5:$O$5</definedName>
    <definedName name="__Details__X">'Amortization Schedule'!$B$10:$J$10</definedName>
    <definedName name="_xlnm.Print_Titles" localSheetId="4">'Amortization Schedule'!$8:$8</definedName>
    <definedName name="_xlnm.Print_Titles" localSheetId="6">'Lease Accounting Activity'!$4:$4</definedName>
    <definedName name="_xlnm.Print_Titles" localSheetId="5">'SBITA Amortization Schedule'!$7:$7</definedName>
    <definedName name="_xlnm.Print_Titles" localSheetId="7">'Summary Lease Accounting'!$4:$4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9" l="1"/>
  <c r="E62" i="9" s="1"/>
  <c r="F72" i="9"/>
  <c r="E70" i="9"/>
  <c r="E51" i="9"/>
  <c r="F52" i="9" s="1"/>
  <c r="E45" i="9"/>
  <c r="F46" i="9" s="1"/>
  <c r="E39" i="9"/>
  <c r="E38" i="9"/>
  <c r="E30" i="9"/>
  <c r="F31" i="9" s="1"/>
  <c r="F24" i="9"/>
  <c r="F23" i="9" s="1"/>
  <c r="E22" i="9"/>
  <c r="F14" i="9"/>
  <c r="F79" i="7"/>
  <c r="E77" i="7"/>
  <c r="E51" i="7"/>
  <c r="F52" i="7" s="1"/>
  <c r="E50" i="7"/>
  <c r="L8" i="8"/>
  <c r="F15" i="7"/>
  <c r="E69" i="7"/>
  <c r="E62" i="7"/>
  <c r="E55" i="7"/>
  <c r="L14" i="4"/>
  <c r="R14" i="4"/>
  <c r="K14" i="4"/>
  <c r="M12" i="4"/>
  <c r="O12" i="4"/>
  <c r="N12" i="4"/>
  <c r="L12" i="4"/>
  <c r="K12" i="4"/>
  <c r="T14" i="4"/>
  <c r="Q14" i="5"/>
  <c r="R14" i="5"/>
  <c r="S14" i="5"/>
  <c r="T14" i="5"/>
  <c r="U14" i="5"/>
  <c r="P14" i="5"/>
  <c r="T12" i="5"/>
  <c r="U12" i="5"/>
  <c r="S12" i="5"/>
  <c r="R12" i="5"/>
  <c r="Q12" i="5"/>
  <c r="P12" i="5"/>
  <c r="E41" i="7"/>
  <c r="F42" i="7" s="1"/>
  <c r="F34" i="7"/>
  <c r="E32" i="7"/>
  <c r="E28" i="7"/>
  <c r="F29" i="7" s="1"/>
  <c r="E24" i="7"/>
  <c r="F25" i="7" s="1"/>
  <c r="D9" i="8"/>
  <c r="G9" i="8" s="1"/>
  <c r="G10" i="8" s="1"/>
  <c r="G11" i="8" s="1"/>
  <c r="I9" i="8"/>
  <c r="J9" i="8" s="1"/>
  <c r="D10" i="8"/>
  <c r="D12" i="8" s="1"/>
  <c r="D11" i="8"/>
  <c r="E12" i="8"/>
  <c r="F12" i="8"/>
  <c r="H12" i="8"/>
  <c r="S8" i="5"/>
  <c r="Q8" i="5"/>
  <c r="P8" i="5"/>
  <c r="F59" i="9" l="1"/>
  <c r="F63" i="9" s="1"/>
  <c r="E71" i="9"/>
  <c r="F40" i="9"/>
  <c r="N14" i="4"/>
  <c r="M13" i="4"/>
  <c r="M14" i="4" s="1"/>
  <c r="T13" i="5"/>
  <c r="R13" i="5"/>
  <c r="I10" i="8"/>
  <c r="Q14" i="4" l="1"/>
  <c r="S14" i="4"/>
  <c r="O14" i="4"/>
  <c r="J10" i="8"/>
  <c r="I11" i="8"/>
  <c r="J11" i="8" s="1"/>
  <c r="F14" i="6" l="1"/>
  <c r="F23" i="2"/>
  <c r="T29" i="5"/>
  <c r="R29" i="5"/>
  <c r="T28" i="5"/>
  <c r="R28" i="5"/>
  <c r="T27" i="5"/>
  <c r="R27" i="5"/>
  <c r="T26" i="5"/>
  <c r="R26" i="5"/>
  <c r="T25" i="5"/>
  <c r="R25" i="5"/>
  <c r="T24" i="5"/>
  <c r="R24" i="5"/>
  <c r="T23" i="5"/>
  <c r="R23" i="5"/>
  <c r="T22" i="5"/>
  <c r="R22" i="5"/>
  <c r="T21" i="5"/>
  <c r="R21" i="5"/>
  <c r="T20" i="5"/>
  <c r="R20" i="5"/>
  <c r="T19" i="5"/>
  <c r="R19" i="5"/>
  <c r="T18" i="5"/>
  <c r="R18" i="5"/>
  <c r="T17" i="5"/>
  <c r="R17" i="5"/>
  <c r="T16" i="5"/>
  <c r="R16" i="5"/>
  <c r="T15" i="5"/>
  <c r="R15" i="5"/>
  <c r="U11" i="5"/>
  <c r="U30" i="5" s="1"/>
  <c r="S11" i="5"/>
  <c r="Q11" i="5"/>
  <c r="P11" i="5"/>
  <c r="T10" i="5"/>
  <c r="R10" i="5"/>
  <c r="T9" i="5"/>
  <c r="R9" i="5"/>
  <c r="T8" i="5"/>
  <c r="R8" i="5"/>
  <c r="T7" i="5"/>
  <c r="R7" i="5"/>
  <c r="R6" i="5"/>
  <c r="R5" i="5"/>
  <c r="M5" i="4"/>
  <c r="M6" i="4"/>
  <c r="M7" i="4"/>
  <c r="K8" i="4"/>
  <c r="L8" i="4"/>
  <c r="L11" i="4" s="1"/>
  <c r="N8" i="4"/>
  <c r="N11" i="4" s="1"/>
  <c r="O8" i="4"/>
  <c r="O11" i="4" s="1"/>
  <c r="O30" i="4" s="1"/>
  <c r="M9" i="4"/>
  <c r="M10" i="4"/>
  <c r="M15" i="4"/>
  <c r="M16" i="4"/>
  <c r="M17" i="4"/>
  <c r="M18" i="4"/>
  <c r="M19" i="4"/>
  <c r="M20" i="4"/>
  <c r="M21" i="4"/>
  <c r="M22" i="4"/>
  <c r="M23" i="4"/>
  <c r="M24" i="4"/>
  <c r="M25" i="4"/>
  <c r="M26" i="4"/>
  <c r="M27" i="4"/>
  <c r="M28" i="4"/>
  <c r="M29" i="4"/>
  <c r="P30" i="5" l="1"/>
  <c r="S30" i="5"/>
  <c r="Q30" i="5"/>
  <c r="E50" i="2"/>
  <c r="F51" i="2" s="1"/>
  <c r="R11" i="5"/>
  <c r="R30" i="5" s="1"/>
  <c r="E37" i="6"/>
  <c r="F38" i="6" s="1"/>
  <c r="F70" i="7"/>
  <c r="E44" i="6"/>
  <c r="F45" i="6" s="1"/>
  <c r="N30" i="4"/>
  <c r="E32" i="2"/>
  <c r="L30" i="4"/>
  <c r="E22" i="6"/>
  <c r="M8" i="4"/>
  <c r="M11" i="4" s="1"/>
  <c r="M30" i="4" s="1"/>
  <c r="E43" i="2"/>
  <c r="F44" i="2" s="1"/>
  <c r="F63" i="7"/>
  <c r="E78" i="7"/>
  <c r="F33" i="7"/>
  <c r="T11" i="5"/>
  <c r="K11" i="4"/>
  <c r="T30" i="5" l="1"/>
  <c r="K30" i="4"/>
  <c r="E25" i="6"/>
  <c r="F26" i="6" s="1"/>
  <c r="E21" i="6"/>
  <c r="F23" i="6" s="1"/>
  <c r="F56" i="7"/>
  <c r="E36" i="2"/>
  <c r="F37" i="2" s="1"/>
  <c r="E31" i="2"/>
  <c r="F33" i="2" s="1"/>
  <c r="F57" i="6"/>
  <c r="F62" i="2"/>
  <c r="E55" i="6"/>
  <c r="E60" i="2"/>
  <c r="E61" i="2" l="1"/>
  <c r="E56" i="6"/>
  <c r="F32" i="6" l="1"/>
  <c r="F49" i="6"/>
  <c r="E48" i="6"/>
  <c r="E31" i="6"/>
  <c r="E12" i="6"/>
  <c r="E21" i="2"/>
  <c r="F22" i="2" l="1"/>
  <c r="F13" i="6"/>
  <c r="F18" i="2" l="1"/>
  <c r="E17" i="2"/>
  <c r="F14" i="2"/>
  <c r="E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Quichocho, Anna (OFM)</author>
  </authors>
  <commentList>
    <comment ref="F4" authorId="0" shapeId="0" xr:uid="{71EB0550-3F32-4F4A-B21E-0570F10FA42B}">
      <text>
        <r>
          <rPr>
            <b/>
            <sz val="9"/>
            <color indexed="81"/>
            <rFont val="Tahoma"/>
            <family val="2"/>
          </rPr>
          <t>Quichocho, Anna (OFM):</t>
        </r>
        <r>
          <rPr>
            <sz val="9"/>
            <color indexed="81"/>
            <rFont val="Tahoma"/>
            <family val="2"/>
          </rPr>
          <t xml:space="preserve">
Only record entries for capitalized lease contracts. Agencies should review to verify that all capitalizable lease contracts have been recorded in FPMT and Capitalized = Yes.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Quichocho, Anna (OFM)</author>
  </authors>
  <commentList>
    <comment ref="G4" authorId="0" shapeId="0" xr:uid="{B2E1B948-B620-4E2A-9DD8-FE67B55CE760}">
      <text>
        <r>
          <rPr>
            <b/>
            <sz val="9"/>
            <color indexed="81"/>
            <rFont val="Tahoma"/>
            <family val="2"/>
          </rPr>
          <t>Quichocho, Anna (OFM):</t>
        </r>
        <r>
          <rPr>
            <sz val="9"/>
            <color indexed="81"/>
            <rFont val="Tahoma"/>
            <family val="2"/>
          </rPr>
          <t xml:space="preserve">
Only record entries for capitalized lease contracts. Agencies should review to verify that all capitalizable lease contracts have been recorded in FPMT and Capitalized = Yes.</t>
        </r>
      </text>
    </comment>
    <comment ref="M5" authorId="0" shapeId="0" xr:uid="{ACABE6F2-25B6-49FA-A40F-83108D39D9B0}">
      <text>
        <r>
          <rPr>
            <b/>
            <sz val="9"/>
            <color indexed="81"/>
            <rFont val="Tahoma"/>
            <family val="2"/>
          </rPr>
          <t>Quichocho, Anna (OFM):</t>
        </r>
        <r>
          <rPr>
            <sz val="9"/>
            <color indexed="81"/>
            <rFont val="Tahoma"/>
            <family val="2"/>
          </rPr>
          <t xml:space="preserve">
These two leases ended during FY23. The lease asset and related cumulative amortization must be removed.</t>
        </r>
      </text>
    </comment>
    <comment ref="L8" authorId="0" shapeId="0" xr:uid="{7301CA29-9ED0-4742-9BF1-C9006A13EB09}">
      <text>
        <r>
          <rPr>
            <b/>
            <sz val="9"/>
            <color indexed="81"/>
            <rFont val="Tahoma"/>
            <family val="2"/>
          </rPr>
          <t>Quichocho, Anna (OFM):</t>
        </r>
        <r>
          <rPr>
            <sz val="9"/>
            <color indexed="81"/>
            <rFont val="Tahoma"/>
            <family val="2"/>
          </rPr>
          <t xml:space="preserve">
This lease started during FY23. Therefore, it needs to be capitalized. For leases that started prior to 7/1/2021, lease asset, cumulative amortization expense, and the lease liability balances as of 6/30/2021 were recorded by OFM.</t>
        </r>
      </text>
    </comment>
  </commentList>
</comments>
</file>

<file path=xl/sharedStrings.xml><?xml version="1.0" encoding="utf-8"?>
<sst xmlns="http://schemas.openxmlformats.org/spreadsheetml/2006/main" count="956" uniqueCount="290">
  <si>
    <t>Individual Lease Amortization Schedule</t>
  </si>
  <si>
    <t>Unique Identifier</t>
  </si>
  <si>
    <t>Lease Number</t>
  </si>
  <si>
    <t>Asset Type</t>
  </si>
  <si>
    <t>Lease Term</t>
  </si>
  <si>
    <t>Useful Life</t>
  </si>
  <si>
    <t>Interest Rate</t>
  </si>
  <si>
    <t>Payment No</t>
  </si>
  <si>
    <t>Payment Date</t>
  </si>
  <si>
    <t>Principal</t>
  </si>
  <si>
    <t>Interest</t>
  </si>
  <si>
    <t>Amortization Expense</t>
  </si>
  <si>
    <t>Cumulative Amortization</t>
  </si>
  <si>
    <t>Asset Balance</t>
  </si>
  <si>
    <t xml:space="preserve"> </t>
  </si>
  <si>
    <t>Grand Total</t>
  </si>
  <si>
    <t>Governmental Fund Type Accounts</t>
  </si>
  <si>
    <t>Operating Account:</t>
  </si>
  <si>
    <t>Dr.</t>
  </si>
  <si>
    <t>Cr.</t>
  </si>
  <si>
    <t>Other Financing Sources (3221) Revenue Source Code (0810) Right-to-Use Lease Acquisition</t>
  </si>
  <si>
    <t>General Capital Assets Subsidiary Account (Account 997):</t>
  </si>
  <si>
    <t>Investment in General Capital Assets (9850)</t>
  </si>
  <si>
    <t>General Long-Term Obligations Subsidiary Account (Account 999):</t>
  </si>
  <si>
    <t>Amount to be Provided for Retirement of Long-Term Obligations (1820)</t>
  </si>
  <si>
    <t>Right-to-Use Lease Liability (5174)</t>
  </si>
  <si>
    <t>Right-to-Use Lease Liability (5274)</t>
  </si>
  <si>
    <t>Depreciation/Amortization Expense (6591) (Subobject WA)</t>
  </si>
  <si>
    <t>Capital Asset Adjustment (General Capital Assets Subsidiary Account Only) (6597) Subobject WF</t>
  </si>
  <si>
    <t>Proprietary and Trust Fund Type Accounts</t>
  </si>
  <si>
    <t>Depreciation/Amortization Expense (6511) (Subobject WA)</t>
  </si>
  <si>
    <t>Gains and Losses on Sales of Capital Assets (3213) Revenue Source Code (0418) Gain or Loss on Sale of Capital Assets</t>
  </si>
  <si>
    <t>Trans Code</t>
  </si>
  <si>
    <t>6514/9920</t>
  </si>
  <si>
    <t>9920/3221</t>
  </si>
  <si>
    <t>26XXv/9850</t>
  </si>
  <si>
    <t xml:space="preserve">c. </t>
  </si>
  <si>
    <t>a.</t>
  </si>
  <si>
    <t>b.</t>
  </si>
  <si>
    <t xml:space="preserve">2. </t>
  </si>
  <si>
    <t xml:space="preserve">1. </t>
  </si>
  <si>
    <t xml:space="preserve">3. </t>
  </si>
  <si>
    <t>Source: Amortization Schedule</t>
  </si>
  <si>
    <t>6510/9920</t>
  </si>
  <si>
    <t>9920/6510</t>
  </si>
  <si>
    <t>Accrued Interest</t>
  </si>
  <si>
    <t>Total Lease Payments</t>
  </si>
  <si>
    <t>Accounting Reference</t>
  </si>
  <si>
    <t>Master Index</t>
  </si>
  <si>
    <t>Agency Common Name</t>
  </si>
  <si>
    <t>Asset Class</t>
  </si>
  <si>
    <t>5174v/1820</t>
  </si>
  <si>
    <t>6591/26XXv</t>
  </si>
  <si>
    <t xml:space="preserve">a. </t>
  </si>
  <si>
    <t>To reclassify as short term that portion of the liability due within the next fiscal year. At fiscal year-end, the amount in GL Code 5174, should agree with the next year’s principal payment on the agency’s lease agreement amortization schedule. Reference: 85.85.37.a.(5).</t>
  </si>
  <si>
    <t xml:space="preserve">DR/CR GL </t>
  </si>
  <si>
    <t xml:space="preserve">4. </t>
  </si>
  <si>
    <t>Capital Asset Acquisitions by Lease Agreements or COPs (6514) Subobject JS – Intangible Right-to-Use Lease Asset Capital Outlay</t>
  </si>
  <si>
    <t xml:space="preserve">5. </t>
  </si>
  <si>
    <t>At Lease Commencement (on start date of lease)</t>
  </si>
  <si>
    <t xml:space="preserve">SAAM 85.85.37.a </t>
  </si>
  <si>
    <t>Illustrative Entries for Right-to-Use Lease Agreements Manually Recorded in AFRS</t>
  </si>
  <si>
    <t>At the End of the Lease (when the lease contract has ended)</t>
  </si>
  <si>
    <t>Lease Start Date</t>
  </si>
  <si>
    <t>Lease End Date</t>
  </si>
  <si>
    <t>Net Balance</t>
  </si>
  <si>
    <t>Interest Payable (5112)</t>
  </si>
  <si>
    <t xml:space="preserve">Source: Amortization Schedule or Lease Accounting Activity Report </t>
  </si>
  <si>
    <t xml:space="preserve">b. </t>
  </si>
  <si>
    <t>212 R</t>
  </si>
  <si>
    <t>To remove a capital asset when the asset is returned to the lessor. If the lease is cancelled early and the asset was not fully amortized (i.e. the cost is greater than the accumulated amortization), debit GL Code 6597 "Capital Asset Adjustment (General Capital Assets Subsidiary Account Only)" for the difference between the initial cost of the asset and the accumulated amortization. Reference: 85.85.37.a.(7).</t>
  </si>
  <si>
    <t>6505/5112v</t>
  </si>
  <si>
    <t>(6505)/(5112v)</t>
  </si>
  <si>
    <t>26XXv/6597</t>
  </si>
  <si>
    <t>6597/26XXv</t>
  </si>
  <si>
    <t>SAAM 85.85.37.b</t>
  </si>
  <si>
    <t>To record the acquisition of an intangible right-to-use lease asset and the lease liability. The current lease liability represents that portion of the lease obligation due within one year and the long-term portion represents lease obligations maturing thereafter. Reference: 85.85.37.b.(1)</t>
  </si>
  <si>
    <t>26XXv/5274</t>
  </si>
  <si>
    <t>To reclassify expenditures to principal and interest on leases from the subobject and sub-subobject used when payments were made. A portion of each payment is allocated to principal and interest based on the lease liability amortization schedule.  Budgeted proprietary and trust fund type accounts require an additional entry to record the appropriated disbursement (GL Code 6510 entry) and an offsetting entry to eliminate the appropriated disbursement for financial reporting purposes (GL Code 6525 entry). The amount to be recorded is the portion of the payment applicable to the principal. Reference: 85.85.37.b.(2) and (3)</t>
  </si>
  <si>
    <t>6511/26XXv</t>
  </si>
  <si>
    <t>To reclassify as short term that portion of the liability due within the next fiscal year. At fiscal year-end, the amount in GL Code 5174, should agree with the next year’s principal payment on the agency’s lease agreement amortization schedule. Reference: 85.85.37.b.(5).</t>
  </si>
  <si>
    <t>In Closing Fiscal Year:</t>
  </si>
  <si>
    <t>In Next Fiscal Year - Reverse Interest Accrual in next fiscal year when interest is paid</t>
  </si>
  <si>
    <t>6.</t>
  </si>
  <si>
    <t>26XXv/3213</t>
  </si>
  <si>
    <t>3213/26XXv</t>
  </si>
  <si>
    <t>Source: Facilities Portfolio Management Tool (FPMT) Report run on Lease Contract</t>
  </si>
  <si>
    <t>Source: Facilities Portfolio Management Tool (FPMT) Report run on Agency tile</t>
  </si>
  <si>
    <t>5274/5174v</t>
  </si>
  <si>
    <t>5174v/6525</t>
  </si>
  <si>
    <t>Use the lease asset general ledger for the type of asset leased in SAAM 75.40. This example is for an equipment lease.</t>
  </si>
  <si>
    <t>Use the allowance for amortization on general ledger for the type of asset leased in SAAM 75.40. This example is for an equipment lease.</t>
  </si>
  <si>
    <t>To record interest accrued in June, but paid in July</t>
  </si>
  <si>
    <t xml:space="preserve">General Long-Term Obligations Subsidiary Account (Account 999) - To reduce the lease liability by the amount of principal paid. </t>
  </si>
  <si>
    <t>Lease Asset - Building (2630)</t>
  </si>
  <si>
    <t>Use the lease asset general ledger for the type of asset leased in SAAM 75.40. This example is for a building lease.</t>
  </si>
  <si>
    <t>Facility</t>
  </si>
  <si>
    <t>Use EH/H200 for equipment leases. This example is for a building (facility) lease.</t>
  </si>
  <si>
    <t>Use EH/H201 for equipment leases. This example is for a building (facility) lease.</t>
  </si>
  <si>
    <t>Allowance for Amortization – Building Lease Asset (2640)</t>
  </si>
  <si>
    <t>Cash Expenditures/Expenses (6510) Sub-subobject ED/D201 – Rentals and Leases – Land and Buildings/Lease Interest</t>
  </si>
  <si>
    <t>Cash Expenditures/Expenses (6510) Sub-subobject ED/D200 – Rentals and Leases – Land and Buildings/Lease Principal</t>
  </si>
  <si>
    <t>Cash Expenditures/Expenses (6510) Sub-subobject ED/XXXX – Rentals and Leases – Land and Buildings</t>
  </si>
  <si>
    <t>Expense Adjustments/Eliminations (GAAP) (6525) Sub-subobject ED/D200 – Rentals and Leases – Land and Buildings/Lease Principal</t>
  </si>
  <si>
    <t>If lease is cancelled early, the amortization expense on the lease asset as well as the principal and interest must be recognized up to that point. In addition, the liability will need to be removed from the General Long-Term Obligations Subsidiary Account (Account 999).</t>
  </si>
  <si>
    <t>If lease is cancelled early, the amortization expense on the lease asset as well as the principal and interest must be recognized up to that point. In addition, the lease liability will also need to be removed.</t>
  </si>
  <si>
    <r>
      <t>At Year-End (before June Close)</t>
    </r>
    <r>
      <rPr>
        <i/>
        <sz val="12"/>
        <color theme="1"/>
        <rFont val="Calibri"/>
        <family val="2"/>
        <scheme val="minor"/>
      </rPr>
      <t xml:space="preserve"> - Amounts are assuming that you are recording entries for FY 2022</t>
    </r>
  </si>
  <si>
    <r>
      <t xml:space="preserve">Right-to-Use Lease Liability (5174) </t>
    </r>
    <r>
      <rPr>
        <i/>
        <sz val="11"/>
        <color theme="1"/>
        <rFont val="Calibri"/>
        <family val="2"/>
        <scheme val="minor"/>
      </rPr>
      <t>- portion due within current fiscal year</t>
    </r>
  </si>
  <si>
    <t>1820/5274v</t>
  </si>
  <si>
    <t>To record (a) the acquisition of an intangible right-to-use lease asset in the Operating Account equal to the value of the lease liability, (b) the lease asset in the capital asset subsidiary account, and (c) the lease liability in the general long-term obligations subsidiary account. Reference 85.85.37.a.(1).</t>
  </si>
  <si>
    <t>To reclassify expenditures to principal and interest on leases from the subobject and sub-subobject used when payments were made (a). A portion of each payment is allocated to principal and interest based on the lease liability amortization schedule. Then, reduce the lease liability by the amount of principal paid (b). Reference: 85.85.37.a.(2) and (3)</t>
  </si>
  <si>
    <t>Accrued Expenditures/Expenses (6505) Sub-subobject ED/D201 – Rentals and Leases – Land and Buildings/Lease Interest</t>
  </si>
  <si>
    <t>Purpose: The Facilities Portfolio Management Tool (FPMT) can send accounting entries to AFRS for right-to-use lease agreements. However, not all agencies can/will use the automated process. This guide is for agencies that will record lease accounting entries manually in AFRS.</t>
  </si>
  <si>
    <t>Note: Governmental accounts have a current measurement focus so debt service interest is accrued only when it is due and payable. That is why there is no interest accrual for July interest, which is incurred in June for governmental funds.</t>
  </si>
  <si>
    <t>A08168</t>
  </si>
  <si>
    <t>SRL 21-0008</t>
  </si>
  <si>
    <t>LEASE LIABILITY</t>
  </si>
  <si>
    <t>LEASE ASSET</t>
  </si>
  <si>
    <t>Total Payment</t>
  </si>
  <si>
    <t>Balance</t>
  </si>
  <si>
    <t>Lease Accounting Activity for Agency 303 - Department of Health</t>
  </si>
  <si>
    <t>Lessor</t>
  </si>
  <si>
    <t>Capitalized</t>
  </si>
  <si>
    <t>Manually Record Accounting Entries</t>
  </si>
  <si>
    <t>Vendor Number</t>
  </si>
  <si>
    <t>SRL 16-0095</t>
  </si>
  <si>
    <t>A04295</t>
  </si>
  <si>
    <t>Centerpoint</t>
  </si>
  <si>
    <t>LBJ Creekside, LLC</t>
  </si>
  <si>
    <t>Yes</t>
  </si>
  <si>
    <t>96221000</t>
  </si>
  <si>
    <t>SRL 17-0056</t>
  </si>
  <si>
    <t>A02821</t>
  </si>
  <si>
    <t>Tumwater -Town Center 3 Main</t>
  </si>
  <si>
    <t>Conduit Six, LLC</t>
  </si>
  <si>
    <t>96227000</t>
  </si>
  <si>
    <t>SRL 18-0130</t>
  </si>
  <si>
    <t>A04458</t>
  </si>
  <si>
    <t>Spokane</t>
  </si>
  <si>
    <t>Bloch River View LLC</t>
  </si>
  <si>
    <t>96215000</t>
  </si>
  <si>
    <t>Richland</t>
  </si>
  <si>
    <t>Abrams Family, LLC</t>
  </si>
  <si>
    <t>96216000</t>
  </si>
  <si>
    <t>SRL 21-0009</t>
  </si>
  <si>
    <t>A10273</t>
  </si>
  <si>
    <t>Town Center 1</t>
  </si>
  <si>
    <t>Vine Street Investors LLC</t>
  </si>
  <si>
    <t>96226000</t>
  </si>
  <si>
    <t>SRL 21-0010</t>
  </si>
  <si>
    <t>A10784</t>
  </si>
  <si>
    <t>Town Center 2</t>
  </si>
  <si>
    <t>Vine Street Investors - Conduit Five, LLC</t>
  </si>
  <si>
    <t>SUBTOTAL - Capitalized Leases</t>
  </si>
  <si>
    <t>2021-06-06 POK</t>
  </si>
  <si>
    <t>A26820</t>
  </si>
  <si>
    <t>Port of Kalama</t>
  </si>
  <si>
    <t>No</t>
  </si>
  <si>
    <t>PO A107051</t>
  </si>
  <si>
    <t>A26652</t>
  </si>
  <si>
    <t>Public Storage</t>
  </si>
  <si>
    <t>19202000</t>
  </si>
  <si>
    <t>PO A105576</t>
  </si>
  <si>
    <t>PO A103266e</t>
  </si>
  <si>
    <t>A25241</t>
  </si>
  <si>
    <t>Broadmoor Storage Solutions</t>
  </si>
  <si>
    <t>PO A101444</t>
  </si>
  <si>
    <t>A25260</t>
  </si>
  <si>
    <t>145th Aurora Storage</t>
  </si>
  <si>
    <t>SRL 16-0097</t>
  </si>
  <si>
    <t>SRL 16-0120</t>
  </si>
  <si>
    <t>A25240</t>
  </si>
  <si>
    <t>Tumwater Boatshed</t>
  </si>
  <si>
    <t>Kaufman Real Estate, LLC</t>
  </si>
  <si>
    <t>SRL 19-0064</t>
  </si>
  <si>
    <t>A08527</t>
  </si>
  <si>
    <t>DOH Main Warehouse</t>
  </si>
  <si>
    <t>96201000</t>
  </si>
  <si>
    <t>SRL 19-0082</t>
  </si>
  <si>
    <t>EPR Warehouse</t>
  </si>
  <si>
    <t>Kaufman Real Estate LLC</t>
  </si>
  <si>
    <t>SRL 19-0123</t>
  </si>
  <si>
    <t>TC3</t>
  </si>
  <si>
    <t>Vine Street Investors</t>
  </si>
  <si>
    <t>SRL 20-0035</t>
  </si>
  <si>
    <t>A08742</t>
  </si>
  <si>
    <t>SRL 20-0060</t>
  </si>
  <si>
    <t>A26874</t>
  </si>
  <si>
    <t>COLFIN 2019-2A INDUSTRIAL OWNER, LLC</t>
  </si>
  <si>
    <t>SRL 21-0035</t>
  </si>
  <si>
    <t>Town Center 3</t>
  </si>
  <si>
    <t>Vine Street Investors - Conduit Six, LLC</t>
  </si>
  <si>
    <t>SRL 21-0057</t>
  </si>
  <si>
    <t>26501100</t>
  </si>
  <si>
    <t>SRL 22-0015</t>
  </si>
  <si>
    <t>A26873</t>
  </si>
  <si>
    <t>Han Joe Ro LLC</t>
  </si>
  <si>
    <t>GRAND TOTAL</t>
  </si>
  <si>
    <t xml:space="preserve">*Note: This report summarizes the numbers on the amortization schedule. The row for SRL 21-0008 has formulas to show where these numbers come from on the amortization schedule. </t>
  </si>
  <si>
    <t>*</t>
  </si>
  <si>
    <t>Leases for 303 - Department of Health</t>
  </si>
  <si>
    <t>Report Date:  8/10/2022 10:45 AM</t>
  </si>
  <si>
    <t>Initial Value</t>
  </si>
  <si>
    <t>Short-Term</t>
  </si>
  <si>
    <t>Long-Term</t>
  </si>
  <si>
    <t>Total Balance</t>
  </si>
  <si>
    <t>Recommendation: Include the lease's Unique Identifier in the UI field in AFRS and the lease contract number in the Agreement ID field in AFRS.</t>
  </si>
  <si>
    <t>The Unique Identifier (UI) field is required on these expenditure transactions. It is recommended that the lease contract number is entered in the Agreement ID field.</t>
  </si>
  <si>
    <t>The Unique Identifier (UI) field is required on these expense transactions. It is recommended that the lease contract number is entered in the Agreement ID field.</t>
  </si>
  <si>
    <t>Illustrative Entries for Subscription Based Information Technology Arrangements (SBITAs) Manually Recorded in AFRS</t>
  </si>
  <si>
    <t>To record (a) the acquisition of an intangible subscription information technology asset in the Operating Account equal to the value of the subscription information technology liability, (b) the subscription information technology asset in the capital asset subsidiary account, and (c) the subscription information technology liability in the general long-term obligations subsidiary account. Reference 85.85.37.a.(1).</t>
  </si>
  <si>
    <t>Subscription Information Technology Asset (2670)</t>
  </si>
  <si>
    <t>2670v/9850</t>
  </si>
  <si>
    <t>Subscription Information Technology Liability (5275)</t>
  </si>
  <si>
    <r>
      <t xml:space="preserve">Subscription Information Technology Liability (5175) </t>
    </r>
    <r>
      <rPr>
        <i/>
        <sz val="11"/>
        <color theme="1"/>
        <rFont val="Calibri"/>
        <family val="2"/>
        <scheme val="minor"/>
      </rPr>
      <t>- portion due within current fiscal year</t>
    </r>
  </si>
  <si>
    <t>5275/5175v</t>
  </si>
  <si>
    <t>1820/5275v</t>
  </si>
  <si>
    <t xml:space="preserve">To recalssify capitalized implementation costs from construction in progress to the susbscription information technology asset. The asset will be amortized using the straight-line method over the subscription term. </t>
  </si>
  <si>
    <t xml:space="preserve">NOTE: Do not capitalize any implemention costs for subscription information technology assets placed into service before July 1, 2022. </t>
  </si>
  <si>
    <t>Construction in Progress (2510)</t>
  </si>
  <si>
    <t>2670v/2510</t>
  </si>
  <si>
    <r>
      <t>At Year-End (before June Close)</t>
    </r>
    <r>
      <rPr>
        <i/>
        <sz val="12"/>
        <color theme="1"/>
        <rFont val="Calibri"/>
        <family val="2"/>
        <scheme val="minor"/>
      </rPr>
      <t xml:space="preserve"> - Amounts are assuming that you are recording entries for FY 2023</t>
    </r>
  </si>
  <si>
    <t>Subscription Information Technology Liability (5175)</t>
  </si>
  <si>
    <t>5175v/1820</t>
  </si>
  <si>
    <t>To reclassify expenditures to principal and interest on SBITAs from the subobject and sub-subobject used when payments were made (a). A portion of each payment is allocated to principal and interest based on the liability's amortization schedule. Then, reduce the subscription information technology liability by the amount of principal paid (b). Reference: 85.85.37.a.(2) and (3)</t>
  </si>
  <si>
    <t>Allowance for Amortization – Subscription Information Technology Asset (2680)</t>
  </si>
  <si>
    <t>6591/2680v</t>
  </si>
  <si>
    <t>00056300</t>
  </si>
  <si>
    <t>SA0041</t>
  </si>
  <si>
    <t>Software</t>
  </si>
  <si>
    <t>SUBTOTAL - Capitalized SBITAs</t>
  </si>
  <si>
    <t>SHI International</t>
  </si>
  <si>
    <t>Microsoft Azure</t>
  </si>
  <si>
    <t>Care Coordination System, ::C</t>
  </si>
  <si>
    <t>Care Connect Washington</t>
  </si>
  <si>
    <t>As of June 30, 2023</t>
  </si>
  <si>
    <t>Report Date:  8/10/2023 10:53 AM</t>
  </si>
  <si>
    <t>SA0037</t>
  </si>
  <si>
    <t>Report Date:  3/14/2023 10:13 AM</t>
  </si>
  <si>
    <t>For period Jul 1, 2022 - Jun 30, 2023</t>
  </si>
  <si>
    <t>Report Date:  8/10/2023 10:48 AM</t>
  </si>
  <si>
    <t>**</t>
  </si>
  <si>
    <t xml:space="preserve">*This report summarizes the numbers on the amortization schedule. The row for SRL 21-0008 has formulas to show where these numbers come from on the amortization schedule. </t>
  </si>
  <si>
    <t xml:space="preserve">*The row for SRL 21-0008 has formulas to show where these numbers come from on the amortization schedule. </t>
  </si>
  <si>
    <t xml:space="preserve">General Long-Term Obligations Subsidiary Account (Account 999) </t>
  </si>
  <si>
    <t>To reclassify as short term that portion of the liability due within the next fiscal year. At fiscal year-end, the amount in GL Code 5175, should agree with the next year’s principal payment on the SBITA’s amortization schedule. Reference: 85.85.37.a.(5).</t>
  </si>
  <si>
    <t>2680v/6597</t>
  </si>
  <si>
    <t>6597/2670v</t>
  </si>
  <si>
    <t>NOTE: If the contract started before July 1, 2022, OFM will need to record entry #1 below as a beginning balance adjustment. Notify OFM Statewide Accounting after the SBITA has been added to FPMT.</t>
  </si>
  <si>
    <t>As Capitalizable Implementation Costs are Incurred</t>
  </si>
  <si>
    <t>Guide: SBITA Stages and Implementation Costs - To capitalize or expense?</t>
  </si>
  <si>
    <t xml:space="preserve">NOTE: Only capitalize implemention costs for subscription information technology assets that were incurred during FY22 or later. </t>
  </si>
  <si>
    <t>Source: Agency records</t>
  </si>
  <si>
    <t>To capitalize implementation costs in construction in progress until the SBITA is placed into service. Ref: SAAM 30.20.10.b and Guide (link to right)</t>
  </si>
  <si>
    <t>2510v/9850</t>
  </si>
  <si>
    <t>6525/9920</t>
  </si>
  <si>
    <t>Expense Adjustments/ Eliminations (GAAP) (6525) Sub-subobject EY/Y200 – Software Licenses, Maintenance, and Subscription-Based Computing
Services - SBITA Principal</t>
  </si>
  <si>
    <t>Expense Adjustments/ Eliminations (GAAP) (6525) Sub-subobject EY/Y201 – Software Licenses, Maintenance, and Subscription-Based Computing
Services - SBITA Interest</t>
  </si>
  <si>
    <t>Expense Adjustments/ Eliminations (GAAP) (6525) Sub-subobject EY/XXXX – Software Licenses, Maintenance, and Subscription-Based Computing Service</t>
  </si>
  <si>
    <t>9920/6525</t>
  </si>
  <si>
    <t>Recommendation: Include the SBITA's Unique Identifier in the UI field in AFRS and the contract number in the Agreement ID field in AFRS to make reconciliation between AFRS and FPMT easier</t>
  </si>
  <si>
    <t>Appropriation Index (AI), Program Index (PI), and Unique Identifier (UI) are required on these transactions. Recommend the contract number is included in Agreement ID field.</t>
  </si>
  <si>
    <t xml:space="preserve">6. </t>
  </si>
  <si>
    <t xml:space="preserve">7. </t>
  </si>
  <si>
    <t>If SBITA is terminated early, the amortization expense on the subscription IT asset as well as the principal and interest expense must be recognized up to that point. In addition, the liability will need to be removed from the General Long-Term Obligations Subsidiary Account (Account 999).</t>
  </si>
  <si>
    <t>When Software is Placed into Service</t>
  </si>
  <si>
    <t>At the End of the SBITA (when contract has ended)</t>
  </si>
  <si>
    <t>To record the amortization of the asset. Amortization expense must be recorded annually, at a minimum. Reference: 85.85.37.a.(4).</t>
  </si>
  <si>
    <t>To record the amortization of the asset. Amortization expense must be recorded annually, at a minimum. Reference: 85.85.37.b.(4).</t>
  </si>
  <si>
    <t>Use the SSO that the payments were coded to during the fiscal year.</t>
  </si>
  <si>
    <t>Purpose: To enter accounting entries for SBITAs that have been recorded in the Facilities Portfolio Management Tool (FPMT) since it should not be used to send accounting entries to AFRS for SBITAs. 'Manually record accounting entries' should equal 'yes' on all software contracts in FPMT.</t>
  </si>
  <si>
    <t>2510v/6525</t>
  </si>
  <si>
    <t>To record the acquisition of an intangible subscription information technology asset and liability. Reference 85.85.37.b.(1).</t>
  </si>
  <si>
    <t>5175v/9920</t>
  </si>
  <si>
    <t>To reclassify expenditures to principal (which reduces the subscription information technology liability) and interest expense from the subobject and sub-subobject used when payments were made. Reference: 85.85.37.b.(2) and (3)</t>
  </si>
  <si>
    <t>6511/2680v</t>
  </si>
  <si>
    <t>To reclassify as short term that portion of the liability due within the next fiscal year. At fiscal year-end, the amount in GL Code 5175, should agree with the next year’s principal payment on the SBITA’s amortization schedule. Reference: 85.85.37.b.(5).</t>
  </si>
  <si>
    <t>508 R</t>
  </si>
  <si>
    <t>Expense Adjustments/ Eliminations (GAAP) (6525) Sub-subobject EY/Y201 – Software Licenses, Maintenance, and Subscription-Based Computing Services - SBITA Interest</t>
  </si>
  <si>
    <t>6525/5112v</t>
  </si>
  <si>
    <t>(6525)/(5112v)</t>
  </si>
  <si>
    <t>To record interest accrued in current fiscal year, but paid in following fiscal year</t>
  </si>
  <si>
    <t>2680v/3213</t>
  </si>
  <si>
    <t>3213/2670v</t>
  </si>
  <si>
    <t>To remove a capital asset when the contract ends. If the SBITA is cancelled early and the asset was not fully amortized (i.e. the cost is greater than the accumulated amortization), debit GL Code 6597 "Capital Asset Adjustment (General Capital Assets Subsidiary Account Only)" for the difference between the initial cost of the asset and the accumulated amortization. Reference: 85.85.37.a.(7).</t>
  </si>
  <si>
    <t>To remove capital asset when the contract ends. If the lease is cancelled early and the asset was not fully amortized (i.e. the cost is greater than the accumulated amortization), debit GL Code 3213 "Gains and Losses on Sales of Capital Assets" for the difference between the initial cost of the asset and the accumulated amortization. Reference: 85.85.37.b.(7).</t>
  </si>
  <si>
    <t>To remove capital asset when the asset is returned to the lessor. If the lease is cancelled early and the asset was not fully amortized (i.e. the cost is greater than the accumulated amortization), debit GL Code 3213 "Gains and Losses on Sales of Capital Assets" for the difference between the initial cost of the asset and the accumulated amortization. Reference: 85.85.37.b.(7).</t>
  </si>
  <si>
    <t xml:space="preserve">8. </t>
  </si>
  <si>
    <t>2670v/5275</t>
  </si>
  <si>
    <t>Expense Adjustments/ Eliminations (GAAP) (6525) with the SO and SSOs used to record the expenses for the capitalizable implementation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</si>
</sst>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43" formatCode="_(* #,##0.00_);_(* \(#,##0.00\);_(* &quot;-&quot;??_);_(@_)"/>
  </numFmts>
  <fonts count="21" x14ac:knownFonts="1">
    <font>
      <sz val="11"/>
      <color theme="1"/>
      <name val="Calibri"/>
      <family val="2"/>
      <scheme val="minor"/>
    </font>
    <font>
      <b/>
      <sz val="2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8"/>
      <color theme="1"/>
      <name val="Calibri"/>
      <family val="2"/>
      <scheme val="minor"/>
    </font>
    <font>
      <b/>
      <sz val="18"/>
      <color theme="1"/>
      <name val="Calibri"/>
      <family val="2"/>
      <scheme val="minor"/>
    </font>
    <font>
      <i/>
      <sz val="12"/>
      <color rgb="FF002060"/>
      <name val="Calibri"/>
      <family val="2"/>
      <scheme val="minor"/>
    </font>
    <font>
      <sz val="12"/>
      <color theme="1"/>
      <name val="Calibri"/>
      <family val="2"/>
      <scheme val="minor"/>
    </font>
    <font>
      <i/>
      <sz val="14"/>
      <color rgb="FF002060"/>
      <name val="Calibri"/>
      <family val="2"/>
      <scheme val="minor"/>
    </font>
    <font>
      <u/>
      <sz val="11"/>
      <color theme="10"/>
      <name val="Calibri"/>
      <family val="2"/>
      <scheme val="minor"/>
    </font>
    <font>
      <i/>
      <u/>
      <sz val="11"/>
      <color theme="10"/>
      <name val="Calibri"/>
      <family val="2"/>
      <scheme val="minor"/>
    </font>
    <font>
      <sz val="9"/>
      <color indexed="81"/>
      <name val="Tahoma"/>
      <family val="2"/>
    </font>
    <font>
      <b/>
      <sz val="9"/>
      <color indexed="81"/>
      <name val="Tahoma"/>
      <family val="2"/>
    </font>
    <font>
      <i/>
      <sz val="11"/>
      <name val="Calibri"/>
      <family val="2"/>
      <scheme val="minor"/>
    </font>
    <font>
      <sz val="8"/>
      <name val="Calibri"/>
      <family val="2"/>
      <scheme val="minor"/>
    </font>
  </fonts>
  <fills count="14">
    <fill>
      <patternFill patternType="none"/>
    </fill>
    <fill>
      <patternFill patternType="gray125"/>
    </fill>
    <fill>
      <patternFill patternType="solid">
        <fgColor theme="0" tint="-0.14996795556505021"/>
        <bgColor auto="1"/>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79998168889431442"/>
        <bgColor indexed="64"/>
      </patternFill>
    </fill>
  </fills>
  <borders count="19">
    <border>
      <left/>
      <right/>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style="thin">
        <color auto="1"/>
      </left>
      <right style="medium">
        <color auto="1"/>
      </right>
      <top style="medium">
        <color auto="1"/>
      </top>
      <bottom style="medium">
        <color auto="1"/>
      </bottom>
      <diagonal/>
    </border>
    <border>
      <left/>
      <right style="thin">
        <color auto="1"/>
      </right>
      <top/>
      <bottom/>
      <diagonal/>
    </border>
    <border>
      <left/>
      <right style="medium">
        <color auto="1"/>
      </right>
      <top style="medium">
        <color auto="1"/>
      </top>
      <bottom/>
      <diagonal/>
    </border>
    <border>
      <left/>
      <right/>
      <top style="medium">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4" fillId="0" borderId="0" applyFont="0" applyFill="0" applyBorder="0" applyAlignment="0" applyProtection="0"/>
    <xf numFmtId="43" fontId="4" fillId="0" borderId="0" applyFont="0" applyFill="0" applyBorder="0" applyAlignment="0" applyProtection="0"/>
    <xf numFmtId="0" fontId="15" fillId="0" borderId="0" applyNumberFormat="0" applyFill="0" applyBorder="0" applyAlignment="0" applyProtection="0"/>
    <xf numFmtId="9" fontId="4" fillId="0" borderId="0" applyFont="0" applyFill="0" applyBorder="0" applyAlignment="0" applyProtection="0"/>
  </cellStyleXfs>
  <cellXfs count="151">
    <xf numFmtId="0" fontId="0" fillId="0" borderId="0" xfId="0"/>
    <xf numFmtId="0" fontId="1" fillId="2" borderId="0" xfId="0" applyFont="1" applyFill="1" applyAlignment="1">
      <alignment horizontal="left"/>
    </xf>
    <xf numFmtId="0" fontId="2" fillId="0" borderId="0" xfId="0" applyFont="1" applyAlignment="1">
      <alignment horizontal="left"/>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6" xfId="0" applyFont="1" applyFill="1" applyBorder="1" applyAlignment="1">
      <alignment horizontal="center" wrapText="1"/>
    </xf>
    <xf numFmtId="10" fontId="2" fillId="0" borderId="0" xfId="0" applyNumberFormat="1" applyFont="1" applyAlignment="1">
      <alignment horizontal="left"/>
    </xf>
    <xf numFmtId="44" fontId="2" fillId="0" borderId="0" xfId="1" applyFont="1" applyFill="1" applyBorder="1" applyAlignment="1">
      <alignment vertical="top" wrapText="1"/>
    </xf>
    <xf numFmtId="44" fontId="2" fillId="0" borderId="0" xfId="1" applyFont="1" applyFill="1" applyBorder="1"/>
    <xf numFmtId="44" fontId="2" fillId="0" borderId="7" xfId="1" applyFont="1" applyFill="1" applyBorder="1"/>
    <xf numFmtId="0" fontId="0" fillId="0" borderId="2" xfId="0" applyBorder="1"/>
    <xf numFmtId="44" fontId="2" fillId="0" borderId="2" xfId="1" applyFont="1" applyFill="1" applyBorder="1"/>
    <xf numFmtId="0" fontId="5" fillId="0" borderId="0" xfId="0" applyFont="1"/>
    <xf numFmtId="0" fontId="5" fillId="0" borderId="9" xfId="0" applyFont="1" applyBorder="1"/>
    <xf numFmtId="44" fontId="5" fillId="0" borderId="9" xfId="0" applyNumberFormat="1" applyFont="1" applyBorder="1"/>
    <xf numFmtId="44" fontId="5" fillId="0" borderId="9" xfId="1" applyFont="1" applyBorder="1"/>
    <xf numFmtId="3" fontId="0" fillId="0" borderId="0" xfId="0" applyNumberFormat="1"/>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6" fillId="0" borderId="0" xfId="0" applyFont="1"/>
    <xf numFmtId="0" fontId="8" fillId="0" borderId="0" xfId="0" applyFont="1"/>
    <xf numFmtId="0" fontId="8" fillId="0" borderId="0" xfId="0" applyFont="1" applyAlignment="1">
      <alignment horizontal="center"/>
    </xf>
    <xf numFmtId="44" fontId="5" fillId="0" borderId="10" xfId="1" applyFont="1" applyBorder="1"/>
    <xf numFmtId="0" fontId="5" fillId="0" borderId="10" xfId="0" applyFont="1" applyBorder="1"/>
    <xf numFmtId="0" fontId="2" fillId="0" borderId="0" xfId="0" applyFont="1"/>
    <xf numFmtId="0" fontId="5" fillId="0" borderId="0" xfId="0" applyFont="1" applyAlignment="1">
      <alignment horizontal="left"/>
    </xf>
    <xf numFmtId="4" fontId="0" fillId="0" borderId="0" xfId="0" applyNumberFormat="1"/>
    <xf numFmtId="43" fontId="0" fillId="0" borderId="0" xfId="2" applyFont="1"/>
    <xf numFmtId="49" fontId="8" fillId="0" borderId="0" xfId="0" applyNumberFormat="1" applyFont="1" applyAlignment="1">
      <alignment vertical="top"/>
    </xf>
    <xf numFmtId="0" fontId="0" fillId="0" borderId="0" xfId="0" applyAlignment="1">
      <alignment vertical="top"/>
    </xf>
    <xf numFmtId="49" fontId="9" fillId="0" borderId="0" xfId="0" applyNumberFormat="1" applyFont="1" applyAlignment="1">
      <alignment vertical="top"/>
    </xf>
    <xf numFmtId="49" fontId="9" fillId="0" borderId="0" xfId="0" applyNumberFormat="1" applyFont="1" applyAlignment="1">
      <alignment horizontal="left" vertical="top"/>
    </xf>
    <xf numFmtId="49" fontId="7" fillId="0" borderId="0" xfId="0" applyNumberFormat="1" applyFont="1" applyAlignment="1">
      <alignment vertical="top"/>
    </xf>
    <xf numFmtId="49" fontId="9" fillId="0" borderId="0" xfId="0" applyNumberFormat="1" applyFont="1" applyAlignment="1">
      <alignment horizontal="left" vertical="top" indent="1"/>
    </xf>
    <xf numFmtId="0" fontId="12" fillId="0" borderId="0" xfId="0" applyFont="1"/>
    <xf numFmtId="49" fontId="9" fillId="4" borderId="0" xfId="0" applyNumberFormat="1" applyFont="1" applyFill="1" applyAlignment="1">
      <alignment vertical="top"/>
    </xf>
    <xf numFmtId="0" fontId="9" fillId="4" borderId="0" xfId="0" applyFont="1" applyFill="1"/>
    <xf numFmtId="0" fontId="0" fillId="4" borderId="0" xfId="0" applyFill="1"/>
    <xf numFmtId="0" fontId="0" fillId="4" borderId="0" xfId="0" applyFill="1" applyAlignment="1">
      <alignment horizontal="center"/>
    </xf>
    <xf numFmtId="49" fontId="7" fillId="4" borderId="0" xfId="0" applyNumberFormat="1" applyFont="1" applyFill="1" applyAlignment="1">
      <alignment vertical="top"/>
    </xf>
    <xf numFmtId="49" fontId="7" fillId="4" borderId="0" xfId="0" applyNumberFormat="1" applyFont="1" applyFill="1" applyAlignment="1">
      <alignment horizontal="left" vertical="top"/>
    </xf>
    <xf numFmtId="0" fontId="11" fillId="3" borderId="12" xfId="0" applyFont="1" applyFill="1" applyBorder="1" applyAlignment="1">
      <alignment vertical="top"/>
    </xf>
    <xf numFmtId="0" fontId="0" fillId="3" borderId="12" xfId="0" applyFill="1" applyBorder="1"/>
    <xf numFmtId="0" fontId="0" fillId="3" borderId="12" xfId="0" applyFill="1" applyBorder="1" applyAlignment="1">
      <alignment horizontal="center"/>
    </xf>
    <xf numFmtId="49" fontId="13" fillId="0" borderId="0" xfId="0" applyNumberFormat="1" applyFont="1" applyAlignment="1">
      <alignment vertical="top"/>
    </xf>
    <xf numFmtId="0" fontId="14" fillId="4" borderId="0" xfId="0" applyFont="1" applyFill="1"/>
    <xf numFmtId="0" fontId="16" fillId="0" borderId="0" xfId="3" applyFont="1"/>
    <xf numFmtId="0" fontId="2" fillId="0" borderId="1" xfId="0" applyFont="1" applyBorder="1" applyAlignment="1">
      <alignment horizontal="center" vertical="top" wrapText="1"/>
    </xf>
    <xf numFmtId="14" fontId="2" fillId="0" borderId="5" xfId="0" applyNumberFormat="1" applyFont="1" applyBorder="1" applyAlignment="1">
      <alignment vertical="top" wrapText="1"/>
    </xf>
    <xf numFmtId="0" fontId="2" fillId="0" borderId="0" xfId="0" applyFont="1" applyAlignment="1">
      <alignment horizontal="center"/>
    </xf>
    <xf numFmtId="14" fontId="2" fillId="0" borderId="7" xfId="0" applyNumberFormat="1" applyFont="1" applyBorder="1"/>
    <xf numFmtId="0" fontId="3" fillId="2" borderId="11" xfId="0" applyFont="1" applyFill="1" applyBorder="1" applyAlignment="1">
      <alignment horizontal="center" wrapText="1"/>
    </xf>
    <xf numFmtId="0" fontId="2" fillId="0" borderId="0" xfId="1" applyNumberFormat="1" applyFont="1" applyFill="1" applyBorder="1"/>
    <xf numFmtId="14" fontId="2" fillId="0" borderId="0" xfId="1" applyNumberFormat="1" applyFont="1" applyFill="1" applyBorder="1"/>
    <xf numFmtId="44" fontId="0" fillId="0" borderId="0" xfId="1" applyFont="1" applyBorder="1"/>
    <xf numFmtId="44" fontId="5" fillId="0" borderId="10" xfId="0" applyNumberFormat="1" applyFont="1" applyBorder="1"/>
    <xf numFmtId="0" fontId="2" fillId="0" borderId="0" xfId="1" applyNumberFormat="1" applyFont="1" applyFill="1" applyBorder="1" applyAlignment="1"/>
    <xf numFmtId="44" fontId="2" fillId="6" borderId="0" xfId="1" applyFont="1" applyFill="1" applyBorder="1"/>
    <xf numFmtId="44" fontId="2" fillId="7" borderId="5" xfId="1" applyFont="1" applyFill="1" applyBorder="1" applyAlignment="1">
      <alignment vertical="top"/>
    </xf>
    <xf numFmtId="44" fontId="2" fillId="8" borderId="8" xfId="1" applyFont="1" applyFill="1" applyBorder="1" applyAlignment="1">
      <alignment vertical="top"/>
    </xf>
    <xf numFmtId="0" fontId="0" fillId="0" borderId="13" xfId="0"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5" fillId="0" borderId="11" xfId="0" applyFont="1" applyBorder="1" applyAlignment="1">
      <alignment horizontal="center"/>
    </xf>
    <xf numFmtId="0" fontId="2" fillId="0" borderId="0" xfId="1" applyNumberFormat="1" applyFont="1" applyFill="1" applyBorder="1" applyAlignment="1">
      <alignment wrapText="1"/>
    </xf>
    <xf numFmtId="0" fontId="2" fillId="6" borderId="0" xfId="1" applyNumberFormat="1" applyFont="1" applyFill="1" applyBorder="1" applyAlignment="1"/>
    <xf numFmtId="0" fontId="5" fillId="0" borderId="14" xfId="0" applyFont="1" applyBorder="1"/>
    <xf numFmtId="44" fontId="5" fillId="0" borderId="14" xfId="0" applyNumberFormat="1" applyFont="1" applyBorder="1"/>
    <xf numFmtId="44" fontId="5" fillId="0" borderId="14" xfId="1" applyFont="1" applyBorder="1"/>
    <xf numFmtId="7" fontId="5" fillId="0" borderId="14" xfId="1" applyNumberFormat="1" applyFont="1" applyBorder="1"/>
    <xf numFmtId="0" fontId="0" fillId="0" borderId="14" xfId="0" applyBorder="1"/>
    <xf numFmtId="0" fontId="5" fillId="0" borderId="14" xfId="0" applyFont="1" applyBorder="1" applyAlignment="1">
      <alignment horizontal="center"/>
    </xf>
    <xf numFmtId="0" fontId="2" fillId="6" borderId="0" xfId="1" applyNumberFormat="1" applyFont="1" applyFill="1" applyBorder="1"/>
    <xf numFmtId="14" fontId="2" fillId="6" borderId="0" xfId="1" applyNumberFormat="1" applyFont="1" applyFill="1" applyBorder="1"/>
    <xf numFmtId="44" fontId="19" fillId="0" borderId="0" xfId="1" applyFont="1" applyFill="1" applyBorder="1"/>
    <xf numFmtId="44" fontId="6" fillId="0" borderId="0" xfId="1" applyFont="1" applyBorder="1"/>
    <xf numFmtId="43" fontId="19" fillId="0" borderId="0" xfId="2" applyFont="1" applyFill="1" applyBorder="1"/>
    <xf numFmtId="43" fontId="2" fillId="0" borderId="0" xfId="2" applyFont="1" applyFill="1" applyBorder="1"/>
    <xf numFmtId="0" fontId="0" fillId="0" borderId="0" xfId="0" quotePrefix="1"/>
    <xf numFmtId="14" fontId="0" fillId="0" borderId="0" xfId="0" applyNumberFormat="1" applyAlignment="1">
      <alignment horizontal="right" vertical="top" wrapText="1"/>
    </xf>
    <xf numFmtId="14" fontId="0" fillId="0" borderId="0" xfId="4" applyNumberFormat="1" applyFont="1" applyAlignment="1">
      <alignment horizontal="right" vertical="top"/>
    </xf>
    <xf numFmtId="14" fontId="2" fillId="9" borderId="0" xfId="1" applyNumberFormat="1" applyFont="1" applyFill="1" applyBorder="1"/>
    <xf numFmtId="14" fontId="0" fillId="0" borderId="0" xfId="0" applyNumberFormat="1"/>
    <xf numFmtId="0" fontId="1" fillId="2" borderId="0" xfId="0" applyFont="1" applyFill="1" applyAlignment="1">
      <alignment horizontal="center"/>
    </xf>
    <xf numFmtId="0" fontId="0" fillId="0" borderId="14" xfId="0" applyBorder="1" applyAlignment="1">
      <alignment horizontal="center"/>
    </xf>
    <xf numFmtId="0" fontId="2" fillId="0" borderId="0" xfId="1" applyNumberFormat="1" applyFont="1" applyFill="1" applyBorder="1" applyAlignment="1">
      <alignment horizontal="center"/>
    </xf>
    <xf numFmtId="44" fontId="5" fillId="0" borderId="10" xfId="1" applyFont="1" applyBorder="1" applyAlignment="1">
      <alignment horizontal="center"/>
    </xf>
    <xf numFmtId="44" fontId="2" fillId="0" borderId="8" xfId="1" applyFont="1" applyFill="1" applyBorder="1" applyAlignment="1">
      <alignment vertical="top"/>
    </xf>
    <xf numFmtId="44" fontId="2" fillId="0" borderId="5" xfId="1" applyFont="1" applyFill="1" applyBorder="1" applyAlignment="1">
      <alignment vertical="top"/>
    </xf>
    <xf numFmtId="44" fontId="4" fillId="0" borderId="0" xfId="1" applyFont="1" applyBorder="1"/>
    <xf numFmtId="0" fontId="15" fillId="0" borderId="0" xfId="3"/>
    <xf numFmtId="44" fontId="0" fillId="0" borderId="0" xfId="0" applyNumberFormat="1"/>
    <xf numFmtId="0" fontId="2" fillId="0" borderId="0" xfId="0" applyFont="1" applyAlignment="1">
      <alignment wrapText="1"/>
    </xf>
    <xf numFmtId="49" fontId="7" fillId="8" borderId="0" xfId="0" applyNumberFormat="1" applyFont="1" applyFill="1" applyAlignment="1">
      <alignment horizontal="left" vertical="top"/>
    </xf>
    <xf numFmtId="49" fontId="7" fillId="8" borderId="0" xfId="0" applyNumberFormat="1" applyFont="1" applyFill="1" applyAlignment="1">
      <alignment vertical="top"/>
    </xf>
    <xf numFmtId="49" fontId="9" fillId="8" borderId="0" xfId="0" applyNumberFormat="1" applyFont="1" applyFill="1" applyAlignment="1">
      <alignment vertical="top"/>
    </xf>
    <xf numFmtId="0" fontId="9" fillId="8" borderId="0" xfId="0" applyFont="1" applyFill="1"/>
    <xf numFmtId="0" fontId="0" fillId="8" borderId="0" xfId="0" applyFill="1"/>
    <xf numFmtId="0" fontId="0" fillId="8" borderId="0" xfId="0" applyFill="1" applyAlignment="1">
      <alignment horizontal="center"/>
    </xf>
    <xf numFmtId="49" fontId="9" fillId="10" borderId="12" xfId="0" applyNumberFormat="1" applyFont="1" applyFill="1" applyBorder="1" applyAlignment="1">
      <alignment vertical="top"/>
    </xf>
    <xf numFmtId="0" fontId="0" fillId="10" borderId="12" xfId="0" applyFill="1" applyBorder="1"/>
    <xf numFmtId="0" fontId="0" fillId="10" borderId="12" xfId="0" applyFill="1" applyBorder="1" applyAlignment="1">
      <alignment horizontal="center"/>
    </xf>
    <xf numFmtId="49" fontId="9" fillId="5" borderId="12" xfId="0" applyNumberFormat="1" applyFont="1" applyFill="1" applyBorder="1" applyAlignment="1">
      <alignment vertical="top"/>
    </xf>
    <xf numFmtId="0" fontId="0" fillId="5" borderId="12" xfId="0" applyFill="1" applyBorder="1"/>
    <xf numFmtId="0" fontId="0" fillId="5" borderId="12" xfId="0" applyFill="1" applyBorder="1" applyAlignment="1">
      <alignment horizontal="center"/>
    </xf>
    <xf numFmtId="0" fontId="10" fillId="3" borderId="14" xfId="0" applyFont="1" applyFill="1" applyBorder="1" applyAlignment="1">
      <alignment vertical="top"/>
    </xf>
    <xf numFmtId="0" fontId="0" fillId="3" borderId="14" xfId="0" applyFill="1" applyBorder="1"/>
    <xf numFmtId="0" fontId="0" fillId="3" borderId="14" xfId="0" applyFill="1" applyBorder="1" applyAlignment="1">
      <alignment horizontal="center"/>
    </xf>
    <xf numFmtId="0" fontId="2" fillId="0" borderId="0" xfId="0" applyFont="1" applyAlignment="1">
      <alignment vertical="top" wrapText="1"/>
    </xf>
    <xf numFmtId="49" fontId="9" fillId="9" borderId="12" xfId="0" applyNumberFormat="1" applyFont="1" applyFill="1" applyBorder="1" applyAlignment="1">
      <alignment vertical="top"/>
    </xf>
    <xf numFmtId="0" fontId="0" fillId="9" borderId="12" xfId="0" applyFill="1" applyBorder="1"/>
    <xf numFmtId="0" fontId="0" fillId="9" borderId="12" xfId="0" applyFill="1" applyBorder="1" applyAlignment="1">
      <alignment horizontal="center"/>
    </xf>
    <xf numFmtId="49" fontId="7" fillId="6" borderId="0" xfId="0" applyNumberFormat="1" applyFont="1" applyFill="1" applyAlignment="1">
      <alignment horizontal="left" vertical="top"/>
    </xf>
    <xf numFmtId="49" fontId="9" fillId="6" borderId="0" xfId="0" applyNumberFormat="1" applyFont="1" applyFill="1" applyAlignment="1">
      <alignment vertical="top"/>
    </xf>
    <xf numFmtId="0" fontId="9" fillId="6" borderId="0" xfId="0" applyFont="1" applyFill="1"/>
    <xf numFmtId="0" fontId="0" fillId="6" borderId="0" xfId="0" applyFill="1"/>
    <xf numFmtId="0" fontId="0" fillId="6" borderId="0" xfId="0" applyFill="1" applyAlignment="1">
      <alignment horizontal="center"/>
    </xf>
    <xf numFmtId="49" fontId="7" fillId="6" borderId="0" xfId="0" applyNumberFormat="1" applyFont="1" applyFill="1" applyAlignment="1">
      <alignment vertical="top"/>
    </xf>
    <xf numFmtId="49" fontId="9" fillId="12" borderId="12" xfId="0" applyNumberFormat="1" applyFont="1" applyFill="1" applyBorder="1" applyAlignment="1">
      <alignment vertical="top"/>
    </xf>
    <xf numFmtId="0" fontId="0" fillId="12" borderId="12" xfId="0" applyFill="1" applyBorder="1"/>
    <xf numFmtId="0" fontId="0" fillId="12" borderId="12" xfId="0" applyFill="1" applyBorder="1" applyAlignment="1">
      <alignment horizontal="center"/>
    </xf>
    <xf numFmtId="49" fontId="9" fillId="13" borderId="0" xfId="0" applyNumberFormat="1" applyFont="1" applyFill="1" applyAlignment="1">
      <alignment vertical="top"/>
    </xf>
    <xf numFmtId="0" fontId="9" fillId="13" borderId="0" xfId="0" applyFont="1" applyFill="1"/>
    <xf numFmtId="0" fontId="0" fillId="13" borderId="0" xfId="0" applyFill="1"/>
    <xf numFmtId="3" fontId="0" fillId="13" borderId="0" xfId="0" applyNumberFormat="1" applyFill="1"/>
    <xf numFmtId="0" fontId="0" fillId="13" borderId="0" xfId="0" applyFill="1" applyAlignment="1">
      <alignment horizontal="center"/>
    </xf>
    <xf numFmtId="49" fontId="8" fillId="0" borderId="0" xfId="0" applyNumberFormat="1" applyFont="1" applyAlignment="1">
      <alignment horizontal="left" vertical="top" wrapText="1"/>
    </xf>
    <xf numFmtId="0" fontId="7" fillId="0" borderId="0" xfId="0" applyFont="1" applyAlignment="1">
      <alignment horizontal="left" wrapText="1"/>
    </xf>
    <xf numFmtId="0" fontId="9" fillId="4" borderId="0" xfId="0" applyFont="1" applyFill="1" applyAlignment="1">
      <alignment horizontal="left" wrapText="1"/>
    </xf>
    <xf numFmtId="0" fontId="7" fillId="0" borderId="0" xfId="0" applyFont="1" applyAlignment="1">
      <alignment wrapText="1"/>
    </xf>
    <xf numFmtId="0" fontId="9" fillId="13" borderId="0" xfId="0" applyFont="1" applyFill="1" applyAlignment="1">
      <alignment horizontal="left" vertical="top" wrapText="1"/>
    </xf>
    <xf numFmtId="0" fontId="9" fillId="13" borderId="0" xfId="0" applyFont="1" applyFill="1" applyAlignment="1">
      <alignment horizontal="left" wrapText="1"/>
    </xf>
    <xf numFmtId="0" fontId="9" fillId="8" borderId="0" xfId="0" applyFont="1" applyFill="1" applyAlignment="1">
      <alignment horizontal="left" wrapText="1"/>
    </xf>
    <xf numFmtId="49" fontId="8" fillId="11" borderId="0" xfId="0" applyNumberFormat="1" applyFont="1" applyFill="1" applyAlignment="1">
      <alignment horizontal="left" vertical="top" wrapText="1" indent="4"/>
    </xf>
    <xf numFmtId="0" fontId="2" fillId="0" borderId="0" xfId="0" applyFont="1" applyAlignment="1">
      <alignment horizontal="left" wrapText="1"/>
    </xf>
    <xf numFmtId="0" fontId="2" fillId="0" borderId="0" xfId="0" applyFont="1" applyAlignment="1">
      <alignment horizontal="left" vertical="top" wrapText="1"/>
    </xf>
    <xf numFmtId="0" fontId="9" fillId="6" borderId="0" xfId="0" applyFont="1" applyFill="1" applyAlignment="1">
      <alignment horizontal="left"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0" fillId="0" borderId="0" xfId="0" applyAlignment="1">
      <alignment wrapText="1"/>
    </xf>
  </cellXfs>
  <cellStyles count="5">
    <cellStyle name="Comma" xfId="2" builtinId="3"/>
    <cellStyle name="Currency" xfId="1"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2" Type="http://schemas.openxmlformats.org/officeDocument/2006/relationships/image" Target="../media/image5.tmp"/><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1</xdr:row>
      <xdr:rowOff>38100</xdr:rowOff>
    </xdr:from>
    <xdr:to>
      <xdr:col>20</xdr:col>
      <xdr:colOff>553285</xdr:colOff>
      <xdr:row>22</xdr:row>
      <xdr:rowOff>162533</xdr:rowOff>
    </xdr:to>
    <xdr:pic>
      <xdr:nvPicPr>
        <xdr:cNvPr id="9" name="Picture 8">
          <a:extLst>
            <a:ext uri="{FF2B5EF4-FFF2-40B4-BE49-F238E27FC236}">
              <a16:creationId xmlns:a16="http://schemas.microsoft.com/office/drawing/2014/main" id="{F42940F2-8CC9-4FD0-87DE-A1DC633E5C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48875" y="371475"/>
          <a:ext cx="5982535" cy="4353533"/>
        </a:xfrm>
        <a:prstGeom prst="rect">
          <a:avLst/>
        </a:prstGeom>
      </xdr:spPr>
    </xdr:pic>
    <xdr:clientData/>
  </xdr:twoCellAnchor>
  <xdr:twoCellAnchor>
    <xdr:from>
      <xdr:col>13</xdr:col>
      <xdr:colOff>162693</xdr:colOff>
      <xdr:row>17</xdr:row>
      <xdr:rowOff>68607</xdr:rowOff>
    </xdr:from>
    <xdr:to>
      <xdr:col>16</xdr:col>
      <xdr:colOff>133349</xdr:colOff>
      <xdr:row>19</xdr:row>
      <xdr:rowOff>19049</xdr:rowOff>
    </xdr:to>
    <xdr:sp macro="" textlink="">
      <xdr:nvSpPr>
        <xdr:cNvPr id="4" name="Rectangle 3">
          <a:extLst>
            <a:ext uri="{FF2B5EF4-FFF2-40B4-BE49-F238E27FC236}">
              <a16:creationId xmlns:a16="http://schemas.microsoft.com/office/drawing/2014/main" id="{4B807F39-427C-4DDD-BC06-9CBB5B156225}"/>
            </a:ext>
          </a:extLst>
        </xdr:cNvPr>
        <xdr:cNvSpPr/>
      </xdr:nvSpPr>
      <xdr:spPr>
        <a:xfrm>
          <a:off x="11373618" y="3478557"/>
          <a:ext cx="1799456" cy="3314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123825</xdr:colOff>
      <xdr:row>9</xdr:row>
      <xdr:rowOff>171449</xdr:rowOff>
    </xdr:from>
    <xdr:to>
      <xdr:col>14</xdr:col>
      <xdr:colOff>542925</xdr:colOff>
      <xdr:row>11</xdr:row>
      <xdr:rowOff>28575</xdr:rowOff>
    </xdr:to>
    <xdr:sp macro="" textlink="">
      <xdr:nvSpPr>
        <xdr:cNvPr id="5" name="Rectangle 4">
          <a:extLst>
            <a:ext uri="{FF2B5EF4-FFF2-40B4-BE49-F238E27FC236}">
              <a16:creationId xmlns:a16="http://schemas.microsoft.com/office/drawing/2014/main" id="{620F92D7-EA90-4C5A-9459-8B2A35310109}"/>
            </a:ext>
          </a:extLst>
        </xdr:cNvPr>
        <xdr:cNvSpPr/>
      </xdr:nvSpPr>
      <xdr:spPr>
        <a:xfrm>
          <a:off x="11334750" y="2257424"/>
          <a:ext cx="1028700" cy="23812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38100</xdr:colOff>
      <xdr:row>1</xdr:row>
      <xdr:rowOff>66675</xdr:rowOff>
    </xdr:from>
    <xdr:to>
      <xdr:col>24</xdr:col>
      <xdr:colOff>153097</xdr:colOff>
      <xdr:row>29</xdr:row>
      <xdr:rowOff>29447</xdr:rowOff>
    </xdr:to>
    <xdr:pic>
      <xdr:nvPicPr>
        <xdr:cNvPr id="5" name="Picture 4">
          <a:extLst>
            <a:ext uri="{FF2B5EF4-FFF2-40B4-BE49-F238E27FC236}">
              <a16:creationId xmlns:a16="http://schemas.microsoft.com/office/drawing/2014/main" id="{BCA195E0-F815-4D7B-A4EC-58D42ECD1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44825" y="400050"/>
          <a:ext cx="4991797" cy="625879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18</xdr:col>
      <xdr:colOff>446029</xdr:colOff>
      <xdr:row>18</xdr:row>
      <xdr:rowOff>34572</xdr:rowOff>
    </xdr:from>
    <xdr:to>
      <xdr:col>22</xdr:col>
      <xdr:colOff>101915</xdr:colOff>
      <xdr:row>19</xdr:row>
      <xdr:rowOff>164973</xdr:rowOff>
    </xdr:to>
    <xdr:sp macro="" textlink="">
      <xdr:nvSpPr>
        <xdr:cNvPr id="6" name="Rectangle 5">
          <a:extLst>
            <a:ext uri="{FF2B5EF4-FFF2-40B4-BE49-F238E27FC236}">
              <a16:creationId xmlns:a16="http://schemas.microsoft.com/office/drawing/2014/main" id="{EFEE3339-C072-499A-8E91-1531509FB0BB}"/>
            </a:ext>
          </a:extLst>
        </xdr:cNvPr>
        <xdr:cNvSpPr/>
      </xdr:nvSpPr>
      <xdr:spPr>
        <a:xfrm>
          <a:off x="16467079" y="3996972"/>
          <a:ext cx="4094536" cy="5114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17</xdr:col>
      <xdr:colOff>424815</xdr:colOff>
      <xdr:row>28</xdr:row>
      <xdr:rowOff>108584</xdr:rowOff>
    </xdr:from>
    <xdr:to>
      <xdr:col>22</xdr:col>
      <xdr:colOff>300990</xdr:colOff>
      <xdr:row>37</xdr:row>
      <xdr:rowOff>154840</xdr:rowOff>
    </xdr:to>
    <xdr:pic>
      <xdr:nvPicPr>
        <xdr:cNvPr id="7" name="Picture 6">
          <a:extLst>
            <a:ext uri="{FF2B5EF4-FFF2-40B4-BE49-F238E27FC236}">
              <a16:creationId xmlns:a16="http://schemas.microsoft.com/office/drawing/2014/main" id="{33A6A891-A384-48E2-A855-6C5BB5A0C1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41140" y="5975984"/>
          <a:ext cx="2924175" cy="1779806"/>
        </a:xfrm>
        <a:prstGeom prst="rect">
          <a:avLst/>
        </a:prstGeom>
        <a:ln w="28575">
          <a:solidFill>
            <a:srgbClr val="FF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142874</xdr:colOff>
      <xdr:row>1</xdr:row>
      <xdr:rowOff>107156</xdr:rowOff>
    </xdr:from>
    <xdr:to>
      <xdr:col>30</xdr:col>
      <xdr:colOff>134027</xdr:colOff>
      <xdr:row>23</xdr:row>
      <xdr:rowOff>224705</xdr:rowOff>
    </xdr:to>
    <xdr:pic>
      <xdr:nvPicPr>
        <xdr:cNvPr id="10" name="Picture 9">
          <a:extLst>
            <a:ext uri="{FF2B5EF4-FFF2-40B4-BE49-F238E27FC236}">
              <a16:creationId xmlns:a16="http://schemas.microsoft.com/office/drawing/2014/main" id="{112EAD4E-69AB-4080-A3B7-9774C9379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02574" y="440531"/>
          <a:ext cx="4867953" cy="622307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24</xdr:col>
      <xdr:colOff>562671</xdr:colOff>
      <xdr:row>33</xdr:row>
      <xdr:rowOff>54248</xdr:rowOff>
    </xdr:from>
    <xdr:to>
      <xdr:col>29</xdr:col>
      <xdr:colOff>164926</xdr:colOff>
      <xdr:row>35</xdr:row>
      <xdr:rowOff>64450</xdr:rowOff>
    </xdr:to>
    <xdr:sp macro="" textlink="">
      <xdr:nvSpPr>
        <xdr:cNvPr id="11" name="Rectangle 10">
          <a:extLst>
            <a:ext uri="{FF2B5EF4-FFF2-40B4-BE49-F238E27FC236}">
              <a16:creationId xmlns:a16="http://schemas.microsoft.com/office/drawing/2014/main" id="{DA71A73C-01A0-4B63-939B-CFF29607020A}"/>
            </a:ext>
          </a:extLst>
        </xdr:cNvPr>
        <xdr:cNvSpPr/>
      </xdr:nvSpPr>
      <xdr:spPr>
        <a:xfrm>
          <a:off x="22241571" y="8988698"/>
          <a:ext cx="2650255" cy="39120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27</xdr:col>
      <xdr:colOff>570071</xdr:colOff>
      <xdr:row>7</xdr:row>
      <xdr:rowOff>159069</xdr:rowOff>
    </xdr:from>
    <xdr:to>
      <xdr:col>33</xdr:col>
      <xdr:colOff>561975</xdr:colOff>
      <xdr:row>18</xdr:row>
      <xdr:rowOff>227193</xdr:rowOff>
    </xdr:to>
    <xdr:pic>
      <xdr:nvPicPr>
        <xdr:cNvPr id="12" name="Picture 11">
          <a:extLst>
            <a:ext uri="{FF2B5EF4-FFF2-40B4-BE49-F238E27FC236}">
              <a16:creationId xmlns:a16="http://schemas.microsoft.com/office/drawing/2014/main" id="{E688F4F2-1C4B-4F90-B72D-B7CFB472F3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077771" y="1835469"/>
          <a:ext cx="3649504" cy="2925624"/>
        </a:xfrm>
        <a:prstGeom prst="rect">
          <a:avLst/>
        </a:prstGeom>
        <a:ln w="19050">
          <a:solidFill>
            <a:srgbClr val="FF0000"/>
          </a:solidFill>
        </a:ln>
      </xdr:spPr>
    </xdr:pic>
    <xdr:clientData/>
  </xdr:twoCellAnchor>
  <xdr:twoCellAnchor>
    <xdr:from>
      <xdr:col>24</xdr:col>
      <xdr:colOff>590549</xdr:colOff>
      <xdr:row>23</xdr:row>
      <xdr:rowOff>326231</xdr:rowOff>
    </xdr:from>
    <xdr:to>
      <xdr:col>28</xdr:col>
      <xdr:colOff>246435</xdr:colOff>
      <xdr:row>24</xdr:row>
      <xdr:rowOff>75632</xdr:rowOff>
    </xdr:to>
    <xdr:sp macro="" textlink="">
      <xdr:nvSpPr>
        <xdr:cNvPr id="13" name="Rectangle 12">
          <a:extLst>
            <a:ext uri="{FF2B5EF4-FFF2-40B4-BE49-F238E27FC236}">
              <a16:creationId xmlns:a16="http://schemas.microsoft.com/office/drawing/2014/main" id="{95B58482-E0C6-40D1-9557-EB9CEE0AE7D5}"/>
            </a:ext>
          </a:extLst>
        </xdr:cNvPr>
        <xdr:cNvSpPr/>
      </xdr:nvSpPr>
      <xdr:spPr>
        <a:xfrm>
          <a:off x="22269449" y="6193631"/>
          <a:ext cx="2094286" cy="3209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m.wa.gov/sites/default/files/public/legacy/policy/75.40.htm" TargetMode="External"/><Relationship Id="rId2" Type="http://schemas.openxmlformats.org/officeDocument/2006/relationships/hyperlink" Target="https://ofm.wa.gov/sites/default/files/public/legacy/policy/75.40.htm" TargetMode="External"/><Relationship Id="rId1" Type="http://schemas.openxmlformats.org/officeDocument/2006/relationships/hyperlink" Target="https://ofm.wa.gov/sites/default/files/public/legacy/policy/75.40.htm" TargetMode="External"/><Relationship Id="rId5" Type="http://schemas.openxmlformats.org/officeDocument/2006/relationships/printerSettings" Target="../printerSettings/printerSettings1.bin"/><Relationship Id="rId4" Type="http://schemas.openxmlformats.org/officeDocument/2006/relationships/hyperlink" Target="https://ofm.wa.gov/sites/default/files/public/legacy/policy/75.40.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fm.wa.gov/sites/default/files/public/legacy/policy/75.40.htm" TargetMode="External"/><Relationship Id="rId2" Type="http://schemas.openxmlformats.org/officeDocument/2006/relationships/hyperlink" Target="https://ofm.wa.gov/sites/default/files/public/legacy/policy/75.40.htm" TargetMode="External"/><Relationship Id="rId1" Type="http://schemas.openxmlformats.org/officeDocument/2006/relationships/hyperlink" Target="https://ofm.wa.gov/sites/default/files/public/legacy/policy/75.40.htm" TargetMode="External"/><Relationship Id="rId5" Type="http://schemas.openxmlformats.org/officeDocument/2006/relationships/printerSettings" Target="../printerSettings/printerSettings2.bin"/><Relationship Id="rId4" Type="http://schemas.openxmlformats.org/officeDocument/2006/relationships/hyperlink" Target="https://ofm.wa.gov/sites/default/files/public/legacy/policy/75.40.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ofm.wa.gov/sites/default/files/public/resources/leases/SBITA_Implementation_Costs_Accounting.pdf" TargetMode="External"/><Relationship Id="rId1" Type="http://schemas.openxmlformats.org/officeDocument/2006/relationships/hyperlink" Target="https://ofm.wa.gov/sites/default/files/public/resources/leases/SBITA_Implementation_Costs_Accounting.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ofm.wa.gov/sites/default/files/public/resources/leases/SBITA_Implementation_Costs_Accounting.pdf" TargetMode="External"/><Relationship Id="rId1" Type="http://schemas.openxmlformats.org/officeDocument/2006/relationships/hyperlink" Target="https://ofm.wa.gov/sites/default/files/public/resources/leases/SBITA_Implementation_Costs_Accounting.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0202-9810-49D3-9E4C-18F2059C2FA6}">
  <sheetPr>
    <tabColor theme="4" tint="0.59999389629810485"/>
  </sheetPr>
  <dimension ref="A1:K68"/>
  <sheetViews>
    <sheetView tabSelected="1" zoomScaleNormal="100" workbookViewId="0"/>
  </sheetViews>
  <sheetFormatPr defaultRowHeight="15.75" x14ac:dyDescent="0.25"/>
  <cols>
    <col min="1" max="1" width="5.140625" style="31" customWidth="1"/>
    <col min="2" max="2" width="5.28515625" customWidth="1"/>
    <col min="4" max="4" width="106.28515625" customWidth="1"/>
    <col min="5" max="5" width="14.28515625" bestFit="1" customWidth="1"/>
    <col min="6" max="6" width="13.5703125" bestFit="1" customWidth="1"/>
    <col min="7" max="7" width="2.42578125" customWidth="1"/>
    <col min="8" max="9" width="12.5703125" style="17" customWidth="1"/>
    <col min="10" max="10" width="1.5703125" customWidth="1"/>
    <col min="11" max="11" width="149.28515625" bestFit="1" customWidth="1"/>
  </cols>
  <sheetData>
    <row r="1" spans="1:11" ht="23.25" x14ac:dyDescent="0.25">
      <c r="A1" s="42" t="s">
        <v>61</v>
      </c>
      <c r="B1" s="43"/>
      <c r="C1" s="43"/>
      <c r="D1" s="43"/>
      <c r="E1" s="43"/>
      <c r="F1" s="43"/>
      <c r="G1" s="43"/>
      <c r="H1" s="44"/>
      <c r="I1" s="44"/>
    </row>
    <row r="2" spans="1:11" ht="33.75" customHeight="1" x14ac:dyDescent="0.25">
      <c r="A2" s="127" t="s">
        <v>112</v>
      </c>
      <c r="B2" s="127"/>
      <c r="C2" s="127"/>
      <c r="D2" s="127"/>
      <c r="E2" s="127"/>
      <c r="F2" s="127"/>
      <c r="G2" s="127"/>
      <c r="H2" s="127"/>
      <c r="I2" s="127"/>
    </row>
    <row r="3" spans="1:11" x14ac:dyDescent="0.25">
      <c r="A3" s="29"/>
    </row>
    <row r="4" spans="1:11" ht="23.25" x14ac:dyDescent="0.25">
      <c r="A4" s="106" t="s">
        <v>16</v>
      </c>
      <c r="B4" s="107"/>
      <c r="C4" s="107"/>
      <c r="D4" s="107"/>
      <c r="E4" s="107"/>
      <c r="F4" s="107"/>
      <c r="G4" s="107"/>
      <c r="H4" s="108"/>
      <c r="I4" s="108"/>
    </row>
    <row r="5" spans="1:11" ht="15" x14ac:dyDescent="0.25">
      <c r="A5" s="30" t="s">
        <v>60</v>
      </c>
    </row>
    <row r="7" spans="1:11" ht="16.149999999999999" customHeight="1" x14ac:dyDescent="0.25">
      <c r="A7" s="103" t="s">
        <v>59</v>
      </c>
      <c r="B7" s="104"/>
      <c r="C7" s="104"/>
      <c r="D7" s="104"/>
      <c r="E7" s="104"/>
      <c r="F7" s="104"/>
      <c r="G7" s="104"/>
      <c r="H7" s="105"/>
      <c r="I7" s="105"/>
    </row>
    <row r="8" spans="1:11" ht="10.5" customHeight="1" x14ac:dyDescent="0.25">
      <c r="A8" s="45"/>
    </row>
    <row r="9" spans="1:11" s="21" customFormat="1" ht="30" customHeight="1" x14ac:dyDescent="0.25">
      <c r="A9" s="41" t="s">
        <v>40</v>
      </c>
      <c r="B9" s="129" t="s">
        <v>109</v>
      </c>
      <c r="C9" s="129"/>
      <c r="D9" s="129"/>
      <c r="E9" s="129"/>
      <c r="F9" s="129"/>
      <c r="G9" s="129"/>
      <c r="H9" s="129"/>
      <c r="I9" s="129"/>
    </row>
    <row r="10" spans="1:11" x14ac:dyDescent="0.25">
      <c r="B10" s="20" t="s">
        <v>42</v>
      </c>
    </row>
    <row r="12" spans="1:11" x14ac:dyDescent="0.25">
      <c r="A12" s="34" t="s">
        <v>37</v>
      </c>
      <c r="B12" s="12" t="s">
        <v>17</v>
      </c>
      <c r="E12" s="26" t="s">
        <v>18</v>
      </c>
      <c r="F12" s="26" t="s">
        <v>19</v>
      </c>
      <c r="H12" s="18" t="s">
        <v>32</v>
      </c>
      <c r="I12" s="18" t="s">
        <v>55</v>
      </c>
      <c r="K12" s="12" t="s">
        <v>206</v>
      </c>
    </row>
    <row r="13" spans="1:11" x14ac:dyDescent="0.25">
      <c r="A13" s="34"/>
      <c r="C13" t="s">
        <v>57</v>
      </c>
      <c r="E13" s="28">
        <f>'Amortization Schedule'!G9</f>
        <v>506825.97039667674</v>
      </c>
      <c r="F13" s="28"/>
      <c r="H13" s="17">
        <v>528</v>
      </c>
      <c r="I13" s="17" t="s">
        <v>33</v>
      </c>
    </row>
    <row r="14" spans="1:11" x14ac:dyDescent="0.25">
      <c r="A14" s="34"/>
      <c r="D14" t="s">
        <v>20</v>
      </c>
      <c r="E14" s="28"/>
      <c r="F14" s="28">
        <f>'Amortization Schedule'!G9</f>
        <v>506825.97039667674</v>
      </c>
      <c r="H14" s="17">
        <v>529</v>
      </c>
      <c r="I14" s="17" t="s">
        <v>34</v>
      </c>
    </row>
    <row r="15" spans="1:11" x14ac:dyDescent="0.25">
      <c r="A15" s="34"/>
      <c r="E15" s="28"/>
      <c r="F15" s="28"/>
    </row>
    <row r="16" spans="1:11" x14ac:dyDescent="0.25">
      <c r="A16" s="34" t="s">
        <v>38</v>
      </c>
      <c r="B16" s="12" t="s">
        <v>21</v>
      </c>
      <c r="E16" s="28"/>
      <c r="F16" s="28"/>
    </row>
    <row r="17" spans="1:11" x14ac:dyDescent="0.25">
      <c r="A17" s="34"/>
      <c r="C17" t="s">
        <v>94</v>
      </c>
      <c r="E17" s="28">
        <f>'Amortization Schedule'!J9</f>
        <v>506825.97039667674</v>
      </c>
      <c r="F17" s="28"/>
      <c r="H17" s="17">
        <v>421</v>
      </c>
      <c r="I17" s="17" t="s">
        <v>35</v>
      </c>
      <c r="K17" s="47" t="s">
        <v>95</v>
      </c>
    </row>
    <row r="18" spans="1:11" x14ac:dyDescent="0.25">
      <c r="A18" s="34"/>
      <c r="D18" t="s">
        <v>22</v>
      </c>
      <c r="E18" s="28"/>
      <c r="F18" s="28">
        <f>'Amortization Schedule'!J9</f>
        <v>506825.97039667674</v>
      </c>
    </row>
    <row r="19" spans="1:11" x14ac:dyDescent="0.25">
      <c r="A19" s="34"/>
      <c r="E19" s="28"/>
      <c r="F19" s="28"/>
    </row>
    <row r="20" spans="1:11" x14ac:dyDescent="0.25">
      <c r="A20" s="34" t="s">
        <v>36</v>
      </c>
      <c r="B20" s="12" t="s">
        <v>23</v>
      </c>
      <c r="E20" s="28"/>
      <c r="F20" s="28"/>
    </row>
    <row r="21" spans="1:11" x14ac:dyDescent="0.25">
      <c r="C21" t="s">
        <v>24</v>
      </c>
      <c r="E21" s="28">
        <f>'Amortization Schedule'!G9</f>
        <v>506825.97039667674</v>
      </c>
      <c r="F21" s="28"/>
      <c r="H21" s="17">
        <v>480</v>
      </c>
      <c r="I21" s="17" t="s">
        <v>108</v>
      </c>
    </row>
    <row r="22" spans="1:11" x14ac:dyDescent="0.25">
      <c r="D22" t="s">
        <v>26</v>
      </c>
      <c r="E22" s="28"/>
      <c r="F22" s="28">
        <f>E21-F23</f>
        <v>423598.68490807078</v>
      </c>
    </row>
    <row r="23" spans="1:11" x14ac:dyDescent="0.25">
      <c r="D23" t="s">
        <v>107</v>
      </c>
      <c r="E23" s="28"/>
      <c r="F23" s="28">
        <f>SUM('Amortization Schedule'!D10:D19)</f>
        <v>83227.285488605979</v>
      </c>
      <c r="H23" s="17">
        <v>518</v>
      </c>
      <c r="I23" s="17" t="s">
        <v>88</v>
      </c>
    </row>
    <row r="25" spans="1:11" x14ac:dyDescent="0.25">
      <c r="A25" s="103" t="s">
        <v>106</v>
      </c>
      <c r="B25" s="104"/>
      <c r="C25" s="104"/>
      <c r="D25" s="104"/>
      <c r="E25" s="104"/>
      <c r="F25" s="104"/>
      <c r="G25" s="104"/>
      <c r="H25" s="105"/>
      <c r="I25" s="105"/>
    </row>
    <row r="26" spans="1:11" ht="9" customHeight="1" x14ac:dyDescent="0.25">
      <c r="F26" s="16"/>
    </row>
    <row r="27" spans="1:11" s="21" customFormat="1" ht="31.5" customHeight="1" x14ac:dyDescent="0.25">
      <c r="A27" s="40" t="s">
        <v>39</v>
      </c>
      <c r="B27" s="129" t="s">
        <v>110</v>
      </c>
      <c r="C27" s="129"/>
      <c r="D27" s="129"/>
      <c r="E27" s="129"/>
      <c r="F27" s="129"/>
      <c r="G27" s="129"/>
      <c r="H27" s="129"/>
      <c r="I27" s="129"/>
    </row>
    <row r="28" spans="1:11" s="21" customFormat="1" x14ac:dyDescent="0.25">
      <c r="A28" s="33"/>
      <c r="B28" s="20" t="s">
        <v>67</v>
      </c>
      <c r="H28" s="22"/>
      <c r="I28" s="22"/>
    </row>
    <row r="30" spans="1:11" x14ac:dyDescent="0.25">
      <c r="A30" s="34" t="s">
        <v>37</v>
      </c>
      <c r="B30" s="12" t="s">
        <v>17</v>
      </c>
      <c r="E30" s="26" t="s">
        <v>18</v>
      </c>
      <c r="F30" s="26" t="s">
        <v>19</v>
      </c>
      <c r="H30" s="18" t="s">
        <v>32</v>
      </c>
      <c r="I30" s="18" t="s">
        <v>55</v>
      </c>
      <c r="K30" s="12" t="s">
        <v>207</v>
      </c>
    </row>
    <row r="31" spans="1:11" x14ac:dyDescent="0.25">
      <c r="A31" s="34"/>
      <c r="C31" t="s">
        <v>101</v>
      </c>
      <c r="E31" s="27">
        <f>'Lease Accounting Activity'!K11</f>
        <v>6944195.2314732559</v>
      </c>
      <c r="F31" s="27"/>
      <c r="H31" s="17">
        <v>345</v>
      </c>
      <c r="I31" s="17" t="s">
        <v>43</v>
      </c>
      <c r="K31" s="20" t="s">
        <v>97</v>
      </c>
    </row>
    <row r="32" spans="1:11" x14ac:dyDescent="0.25">
      <c r="A32" s="34"/>
      <c r="C32" t="s">
        <v>100</v>
      </c>
      <c r="E32" s="27">
        <f>'Lease Accounting Activity'!L11</f>
        <v>336024.74852674408</v>
      </c>
      <c r="F32" s="27"/>
      <c r="H32" s="17">
        <v>345</v>
      </c>
      <c r="I32" s="17" t="s">
        <v>43</v>
      </c>
      <c r="K32" s="20" t="s">
        <v>98</v>
      </c>
    </row>
    <row r="33" spans="1:11" x14ac:dyDescent="0.25">
      <c r="A33" s="34"/>
      <c r="D33" t="s">
        <v>102</v>
      </c>
      <c r="E33" s="27"/>
      <c r="F33" s="27">
        <f>E32+E31</f>
        <v>7280219.9800000004</v>
      </c>
      <c r="H33" s="17">
        <v>346</v>
      </c>
      <c r="I33" s="17" t="s">
        <v>44</v>
      </c>
      <c r="K33" s="20" t="s">
        <v>269</v>
      </c>
    </row>
    <row r="34" spans="1:11" x14ac:dyDescent="0.25">
      <c r="A34" s="34"/>
    </row>
    <row r="35" spans="1:11" x14ac:dyDescent="0.25">
      <c r="A35" s="34" t="s">
        <v>38</v>
      </c>
      <c r="B35" s="12" t="s">
        <v>93</v>
      </c>
    </row>
    <row r="36" spans="1:11" x14ac:dyDescent="0.25">
      <c r="C36" t="s">
        <v>25</v>
      </c>
      <c r="E36" s="27">
        <f>'Lease Accounting Activity'!K11</f>
        <v>6944195.2314732559</v>
      </c>
      <c r="H36" s="17">
        <v>483</v>
      </c>
      <c r="I36" s="17" t="s">
        <v>51</v>
      </c>
    </row>
    <row r="37" spans="1:11" x14ac:dyDescent="0.25">
      <c r="D37" t="s">
        <v>24</v>
      </c>
      <c r="F37" s="27">
        <f>E36</f>
        <v>6944195.2314732559</v>
      </c>
    </row>
    <row r="38" spans="1:11" x14ac:dyDescent="0.25">
      <c r="F38" s="16"/>
    </row>
    <row r="39" spans="1:11" x14ac:dyDescent="0.25">
      <c r="A39" s="36" t="s">
        <v>41</v>
      </c>
      <c r="B39" s="37" t="s">
        <v>267</v>
      </c>
      <c r="C39" s="38"/>
      <c r="D39" s="38"/>
      <c r="E39" s="38"/>
      <c r="F39" s="38"/>
      <c r="G39" s="38"/>
      <c r="H39" s="39"/>
      <c r="I39" s="39"/>
    </row>
    <row r="40" spans="1:11" x14ac:dyDescent="0.25">
      <c r="B40" s="20" t="s">
        <v>67</v>
      </c>
    </row>
    <row r="42" spans="1:11" x14ac:dyDescent="0.25">
      <c r="A42" s="34"/>
      <c r="B42" s="12" t="s">
        <v>21</v>
      </c>
      <c r="E42" s="26" t="s">
        <v>18</v>
      </c>
      <c r="F42" s="26" t="s">
        <v>19</v>
      </c>
      <c r="H42" s="18" t="s">
        <v>32</v>
      </c>
      <c r="I42" s="18" t="s">
        <v>55</v>
      </c>
      <c r="K42" s="12" t="s">
        <v>206</v>
      </c>
    </row>
    <row r="43" spans="1:11" x14ac:dyDescent="0.25">
      <c r="C43" t="s">
        <v>27</v>
      </c>
      <c r="E43" s="27">
        <f>'Lease Accounting Activity'!O11</f>
        <v>7060009.2353506051</v>
      </c>
      <c r="H43" s="17">
        <v>445</v>
      </c>
      <c r="I43" s="17" t="s">
        <v>52</v>
      </c>
    </row>
    <row r="44" spans="1:11" x14ac:dyDescent="0.25">
      <c r="D44" t="s">
        <v>99</v>
      </c>
      <c r="F44" s="27">
        <f>E43</f>
        <v>7060009.2353506051</v>
      </c>
      <c r="K44" s="47" t="s">
        <v>91</v>
      </c>
    </row>
    <row r="45" spans="1:11" x14ac:dyDescent="0.25">
      <c r="F45" s="16"/>
    </row>
    <row r="46" spans="1:11" ht="33" customHeight="1" x14ac:dyDescent="0.25">
      <c r="A46" s="36" t="s">
        <v>56</v>
      </c>
      <c r="B46" s="129" t="s">
        <v>54</v>
      </c>
      <c r="C46" s="129"/>
      <c r="D46" s="129"/>
      <c r="E46" s="129"/>
      <c r="F46" s="129"/>
      <c r="G46" s="129"/>
      <c r="H46" s="129"/>
      <c r="I46" s="129"/>
    </row>
    <row r="47" spans="1:11" x14ac:dyDescent="0.25">
      <c r="B47" s="20" t="s">
        <v>42</v>
      </c>
    </row>
    <row r="48" spans="1:11" x14ac:dyDescent="0.25">
      <c r="B48" s="20"/>
    </row>
    <row r="49" spans="1:11" x14ac:dyDescent="0.25">
      <c r="A49" s="34"/>
      <c r="B49" s="12" t="s">
        <v>23</v>
      </c>
      <c r="E49" s="12" t="s">
        <v>18</v>
      </c>
      <c r="F49" s="12" t="s">
        <v>19</v>
      </c>
      <c r="H49" s="18" t="s">
        <v>32</v>
      </c>
      <c r="I49" s="18" t="s">
        <v>55</v>
      </c>
      <c r="K49" s="12" t="s">
        <v>206</v>
      </c>
    </row>
    <row r="50" spans="1:11" x14ac:dyDescent="0.25">
      <c r="C50" t="s">
        <v>26</v>
      </c>
      <c r="E50" s="27">
        <f>'Summary Lease Accounting'!S11</f>
        <v>5373957.3238866925</v>
      </c>
      <c r="H50" s="17">
        <v>518</v>
      </c>
      <c r="I50" s="17" t="s">
        <v>88</v>
      </c>
    </row>
    <row r="51" spans="1:11" x14ac:dyDescent="0.25">
      <c r="D51" t="s">
        <v>25</v>
      </c>
      <c r="F51" s="27">
        <f>E50</f>
        <v>5373957.3238866925</v>
      </c>
    </row>
    <row r="52" spans="1:11" x14ac:dyDescent="0.25">
      <c r="F52" s="16"/>
    </row>
    <row r="53" spans="1:11" ht="31.5" customHeight="1" x14ac:dyDescent="0.25">
      <c r="A53" s="127" t="s">
        <v>113</v>
      </c>
      <c r="B53" s="127"/>
      <c r="C53" s="127"/>
      <c r="D53" s="127"/>
      <c r="E53" s="127"/>
      <c r="F53" s="127"/>
      <c r="G53" s="127"/>
      <c r="H53" s="127"/>
      <c r="I53" s="127"/>
    </row>
    <row r="54" spans="1:11" x14ac:dyDescent="0.25">
      <c r="F54" s="16"/>
    </row>
    <row r="55" spans="1:11" x14ac:dyDescent="0.25">
      <c r="A55" s="103" t="s">
        <v>62</v>
      </c>
      <c r="B55" s="104"/>
      <c r="C55" s="104"/>
      <c r="D55" s="104"/>
      <c r="E55" s="104"/>
      <c r="F55" s="104"/>
      <c r="G55" s="104"/>
      <c r="H55" s="105"/>
      <c r="I55" s="105"/>
    </row>
    <row r="56" spans="1:11" x14ac:dyDescent="0.25">
      <c r="F56" s="16"/>
    </row>
    <row r="57" spans="1:11" ht="48.75" customHeight="1" x14ac:dyDescent="0.25">
      <c r="A57" s="36" t="s">
        <v>58</v>
      </c>
      <c r="B57" s="129" t="s">
        <v>70</v>
      </c>
      <c r="C57" s="129"/>
      <c r="D57" s="129"/>
      <c r="E57" s="129"/>
      <c r="F57" s="129"/>
      <c r="G57" s="129"/>
      <c r="H57" s="129"/>
      <c r="I57" s="129"/>
    </row>
    <row r="59" spans="1:11" x14ac:dyDescent="0.25">
      <c r="B59" s="12" t="s">
        <v>21</v>
      </c>
      <c r="E59" s="12" t="s">
        <v>18</v>
      </c>
      <c r="F59" s="12" t="s">
        <v>19</v>
      </c>
      <c r="H59" s="18" t="s">
        <v>32</v>
      </c>
      <c r="I59" s="18" t="s">
        <v>55</v>
      </c>
      <c r="K59" s="12" t="s">
        <v>206</v>
      </c>
    </row>
    <row r="60" spans="1:11" x14ac:dyDescent="0.25">
      <c r="C60" t="s">
        <v>99</v>
      </c>
      <c r="E60" s="16">
        <f>'Amortization Schedule'!I29</f>
        <v>168941.99013222553</v>
      </c>
      <c r="H60" s="17">
        <v>179</v>
      </c>
      <c r="I60" s="17" t="s">
        <v>73</v>
      </c>
      <c r="K60" s="47" t="s">
        <v>91</v>
      </c>
    </row>
    <row r="61" spans="1:11" x14ac:dyDescent="0.25">
      <c r="C61" t="s">
        <v>28</v>
      </c>
      <c r="E61" s="16">
        <f>F62-E60</f>
        <v>337883.98026445124</v>
      </c>
    </row>
    <row r="62" spans="1:11" x14ac:dyDescent="0.25">
      <c r="D62" t="s">
        <v>94</v>
      </c>
      <c r="F62" s="16">
        <f>'Amortization Schedule'!J9</f>
        <v>506825.97039667674</v>
      </c>
      <c r="H62" s="17">
        <v>178</v>
      </c>
      <c r="I62" s="17" t="s">
        <v>74</v>
      </c>
      <c r="K62" s="47" t="s">
        <v>90</v>
      </c>
    </row>
    <row r="63" spans="1:11" x14ac:dyDescent="0.25">
      <c r="F63" s="16"/>
      <c r="K63" s="47"/>
    </row>
    <row r="64" spans="1:11" ht="35.25" customHeight="1" x14ac:dyDescent="0.25">
      <c r="A64" s="128" t="s">
        <v>104</v>
      </c>
      <c r="B64" s="128"/>
      <c r="C64" s="128"/>
      <c r="D64" s="128"/>
      <c r="E64" s="128"/>
      <c r="F64" s="128"/>
      <c r="G64" s="128"/>
      <c r="H64" s="128"/>
      <c r="I64" s="128"/>
    </row>
    <row r="65" spans="6:6" x14ac:dyDescent="0.25">
      <c r="F65" s="16"/>
    </row>
    <row r="67" spans="6:6" x14ac:dyDescent="0.25">
      <c r="F67" s="27"/>
    </row>
    <row r="68" spans="6:6" x14ac:dyDescent="0.25">
      <c r="F68" s="16"/>
    </row>
  </sheetData>
  <mergeCells count="7">
    <mergeCell ref="A2:I2"/>
    <mergeCell ref="A64:I64"/>
    <mergeCell ref="B9:I9"/>
    <mergeCell ref="B27:I27"/>
    <mergeCell ref="B57:I57"/>
    <mergeCell ref="B46:I46"/>
    <mergeCell ref="A53:I53"/>
  </mergeCells>
  <hyperlinks>
    <hyperlink ref="K62" r:id="rId1" xr:uid="{FCDF3F78-A813-4D7D-BA0E-ACD8B33C5C09}"/>
    <hyperlink ref="K44" r:id="rId2" display="Use the lease asset general ledger for the type of asset leased in SAAM 75.40. This example is for an equipment lease." xr:uid="{29C61AE0-E477-419A-89A1-886D3214D5CA}"/>
    <hyperlink ref="K60" r:id="rId3" display="Use the lease asset general ledger for the type of asset leased in SAAM 75.40. This example is for an equipment lease." xr:uid="{E1B47413-CA1C-4C2E-A53B-2A6704EA7A4E}"/>
    <hyperlink ref="K17" r:id="rId4" display="Use the lease asset general ledger for the type of asset leased in SAAM 75.40. This example is for an equipment lease." xr:uid="{7AFBDB03-CB4A-4ED0-BD2B-701EE1ECE47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198F-8A9D-4A9B-A50F-F6BBDC08D35D}">
  <sheetPr>
    <tabColor theme="5" tint="0.59999389629810485"/>
  </sheetPr>
  <dimension ref="A1:K59"/>
  <sheetViews>
    <sheetView workbookViewId="0"/>
  </sheetViews>
  <sheetFormatPr defaultColWidth="9.140625" defaultRowHeight="15.75" x14ac:dyDescent="0.25"/>
  <cols>
    <col min="1" max="1" width="5.140625" style="31" customWidth="1"/>
    <col min="2" max="2" width="5.28515625" customWidth="1"/>
    <col min="4" max="4" width="106.28515625" customWidth="1"/>
    <col min="5" max="6" width="13.5703125" bestFit="1" customWidth="1"/>
    <col min="7" max="7" width="1.7109375" customWidth="1"/>
    <col min="8" max="8" width="12.5703125" style="17" customWidth="1"/>
    <col min="9" max="9" width="14.42578125" style="17" customWidth="1"/>
    <col min="10" max="10" width="1.42578125" customWidth="1"/>
    <col min="11" max="11" width="15.42578125" customWidth="1"/>
  </cols>
  <sheetData>
    <row r="1" spans="1:11" ht="23.25" x14ac:dyDescent="0.25">
      <c r="A1" s="42" t="s">
        <v>61</v>
      </c>
      <c r="B1" s="43"/>
      <c r="C1" s="43"/>
      <c r="D1" s="43"/>
      <c r="E1" s="43"/>
      <c r="F1" s="43"/>
      <c r="G1" s="43"/>
      <c r="H1" s="44"/>
      <c r="I1" s="44"/>
    </row>
    <row r="2" spans="1:11" ht="35.450000000000003" customHeight="1" x14ac:dyDescent="0.25">
      <c r="A2" s="127" t="s">
        <v>112</v>
      </c>
      <c r="B2" s="127"/>
      <c r="C2" s="127"/>
      <c r="D2" s="127"/>
      <c r="E2" s="127"/>
      <c r="F2" s="127"/>
      <c r="G2" s="127"/>
      <c r="H2" s="127"/>
      <c r="I2" s="127"/>
    </row>
    <row r="3" spans="1:11" x14ac:dyDescent="0.25">
      <c r="A3" s="29"/>
    </row>
    <row r="4" spans="1:11" ht="23.25" x14ac:dyDescent="0.25">
      <c r="A4" s="106" t="s">
        <v>29</v>
      </c>
      <c r="B4" s="107"/>
      <c r="C4" s="107"/>
      <c r="D4" s="107"/>
      <c r="E4" s="107"/>
      <c r="F4" s="107"/>
      <c r="G4" s="107"/>
      <c r="H4" s="108"/>
      <c r="I4" s="108"/>
    </row>
    <row r="5" spans="1:11" ht="15" x14ac:dyDescent="0.25">
      <c r="A5" s="30" t="s">
        <v>75</v>
      </c>
    </row>
    <row r="7" spans="1:11" x14ac:dyDescent="0.25">
      <c r="A7" s="119" t="s">
        <v>59</v>
      </c>
      <c r="B7" s="120"/>
      <c r="C7" s="120"/>
      <c r="D7" s="120"/>
      <c r="E7" s="120"/>
      <c r="F7" s="120"/>
      <c r="G7" s="120"/>
      <c r="H7" s="121"/>
      <c r="I7" s="121"/>
    </row>
    <row r="8" spans="1:11" ht="10.5" customHeight="1" x14ac:dyDescent="0.25"/>
    <row r="9" spans="1:11" ht="30.75" customHeight="1" x14ac:dyDescent="0.25">
      <c r="A9" s="122" t="s">
        <v>40</v>
      </c>
      <c r="B9" s="132" t="s">
        <v>76</v>
      </c>
      <c r="C9" s="132"/>
      <c r="D9" s="132"/>
      <c r="E9" s="132"/>
      <c r="F9" s="132"/>
      <c r="G9" s="132"/>
      <c r="H9" s="132"/>
      <c r="I9" s="132"/>
    </row>
    <row r="10" spans="1:11" x14ac:dyDescent="0.25">
      <c r="B10" s="20" t="s">
        <v>42</v>
      </c>
    </row>
    <row r="11" spans="1:11" x14ac:dyDescent="0.25">
      <c r="E11" s="26" t="s">
        <v>18</v>
      </c>
      <c r="F11" s="26" t="s">
        <v>19</v>
      </c>
      <c r="H11" s="18" t="s">
        <v>32</v>
      </c>
      <c r="I11" s="18" t="s">
        <v>55</v>
      </c>
      <c r="K11" s="12" t="s">
        <v>206</v>
      </c>
    </row>
    <row r="12" spans="1:11" x14ac:dyDescent="0.25">
      <c r="C12" t="s">
        <v>94</v>
      </c>
      <c r="E12" s="27">
        <f>'Amortization Schedule'!G9</f>
        <v>506825.97039667674</v>
      </c>
      <c r="F12" s="27"/>
      <c r="H12" s="17">
        <v>517</v>
      </c>
      <c r="I12" s="17" t="s">
        <v>77</v>
      </c>
      <c r="K12" s="47" t="s">
        <v>95</v>
      </c>
    </row>
    <row r="13" spans="1:11" x14ac:dyDescent="0.25">
      <c r="D13" t="s">
        <v>26</v>
      </c>
      <c r="E13" s="27"/>
      <c r="F13" s="27">
        <f>E12-F14</f>
        <v>423598.68490807078</v>
      </c>
    </row>
    <row r="14" spans="1:11" x14ac:dyDescent="0.25">
      <c r="D14" t="s">
        <v>107</v>
      </c>
      <c r="E14" s="27"/>
      <c r="F14" s="27">
        <f>SUM('Amortization Schedule'!D10:D19)</f>
        <v>83227.285488605979</v>
      </c>
      <c r="H14" s="17">
        <v>518</v>
      </c>
      <c r="I14" s="17" t="s">
        <v>88</v>
      </c>
    </row>
    <row r="15" spans="1:11" x14ac:dyDescent="0.25">
      <c r="F15" s="16"/>
    </row>
    <row r="16" spans="1:11" x14ac:dyDescent="0.25">
      <c r="A16" s="119" t="s">
        <v>106</v>
      </c>
      <c r="B16" s="120"/>
      <c r="C16" s="120"/>
      <c r="D16" s="120"/>
      <c r="E16" s="120"/>
      <c r="F16" s="120"/>
      <c r="G16" s="120"/>
      <c r="H16" s="121"/>
      <c r="I16" s="121"/>
    </row>
    <row r="17" spans="1:11" ht="10.5" customHeight="1" x14ac:dyDescent="0.25"/>
    <row r="18" spans="1:11" ht="67.5" customHeight="1" x14ac:dyDescent="0.25">
      <c r="A18" s="122" t="s">
        <v>39</v>
      </c>
      <c r="B18" s="131" t="s">
        <v>78</v>
      </c>
      <c r="C18" s="131"/>
      <c r="D18" s="131"/>
      <c r="E18" s="131"/>
      <c r="F18" s="131"/>
      <c r="G18" s="131"/>
      <c r="H18" s="131"/>
      <c r="I18" s="131"/>
    </row>
    <row r="19" spans="1:11" s="21" customFormat="1" x14ac:dyDescent="0.25">
      <c r="A19" s="33"/>
      <c r="B19" s="20" t="s">
        <v>67</v>
      </c>
      <c r="H19" s="22"/>
      <c r="I19" s="22"/>
    </row>
    <row r="20" spans="1:11" x14ac:dyDescent="0.25">
      <c r="E20" s="12" t="s">
        <v>18</v>
      </c>
      <c r="F20" s="12" t="s">
        <v>19</v>
      </c>
      <c r="H20" s="18" t="s">
        <v>32</v>
      </c>
      <c r="I20" s="18" t="s">
        <v>55</v>
      </c>
      <c r="K20" s="12" t="s">
        <v>208</v>
      </c>
    </row>
    <row r="21" spans="1:11" x14ac:dyDescent="0.25">
      <c r="C21" t="s">
        <v>101</v>
      </c>
      <c r="E21" s="28">
        <f>'Lease Accounting Activity'!K11</f>
        <v>6944195.2314732559</v>
      </c>
      <c r="F21" s="28"/>
      <c r="H21" s="17">
        <v>345</v>
      </c>
      <c r="I21" s="17" t="s">
        <v>43</v>
      </c>
      <c r="K21" s="20" t="s">
        <v>97</v>
      </c>
    </row>
    <row r="22" spans="1:11" x14ac:dyDescent="0.25">
      <c r="A22" s="32"/>
      <c r="C22" t="s">
        <v>100</v>
      </c>
      <c r="E22" s="28">
        <f>'Lease Accounting Activity'!L11</f>
        <v>336024.74852674408</v>
      </c>
      <c r="F22" s="28"/>
      <c r="H22" s="17">
        <v>345</v>
      </c>
      <c r="I22" s="17" t="s">
        <v>43</v>
      </c>
      <c r="K22" s="20" t="s">
        <v>98</v>
      </c>
    </row>
    <row r="23" spans="1:11" x14ac:dyDescent="0.25">
      <c r="A23" s="32"/>
      <c r="D23" t="s">
        <v>102</v>
      </c>
      <c r="E23" s="28"/>
      <c r="F23" s="28">
        <f>E21+E22</f>
        <v>7280219.9800000004</v>
      </c>
      <c r="H23" s="17">
        <v>346</v>
      </c>
      <c r="I23" s="17" t="s">
        <v>44</v>
      </c>
      <c r="K23" s="20" t="s">
        <v>269</v>
      </c>
    </row>
    <row r="24" spans="1:11" x14ac:dyDescent="0.25">
      <c r="A24" s="32"/>
      <c r="E24" s="28"/>
      <c r="F24" s="28"/>
    </row>
    <row r="25" spans="1:11" x14ac:dyDescent="0.25">
      <c r="A25" s="32"/>
      <c r="C25" t="s">
        <v>25</v>
      </c>
      <c r="E25" s="28">
        <f>'Lease Accounting Activity'!K11</f>
        <v>6944195.2314732559</v>
      </c>
      <c r="F25" s="28"/>
      <c r="H25" s="17">
        <v>335</v>
      </c>
      <c r="I25" s="17" t="s">
        <v>89</v>
      </c>
    </row>
    <row r="26" spans="1:11" x14ac:dyDescent="0.25">
      <c r="D26" t="s">
        <v>103</v>
      </c>
      <c r="E26" s="28"/>
      <c r="F26" s="28">
        <f>E25</f>
        <v>6944195.2314732559</v>
      </c>
      <c r="K26" s="20" t="s">
        <v>97</v>
      </c>
    </row>
    <row r="27" spans="1:11" x14ac:dyDescent="0.25">
      <c r="F27" s="16"/>
    </row>
    <row r="28" spans="1:11" x14ac:dyDescent="0.25">
      <c r="A28" s="122" t="s">
        <v>41</v>
      </c>
      <c r="B28" s="123" t="s">
        <v>268</v>
      </c>
      <c r="C28" s="124"/>
      <c r="D28" s="124"/>
      <c r="E28" s="124"/>
      <c r="F28" s="124"/>
      <c r="G28" s="124"/>
      <c r="H28" s="126"/>
      <c r="I28" s="126"/>
    </row>
    <row r="29" spans="1:11" x14ac:dyDescent="0.25">
      <c r="B29" s="20" t="s">
        <v>67</v>
      </c>
    </row>
    <row r="30" spans="1:11" x14ac:dyDescent="0.25">
      <c r="E30" s="12" t="s">
        <v>18</v>
      </c>
      <c r="F30" s="12" t="s">
        <v>19</v>
      </c>
      <c r="H30" s="18" t="s">
        <v>32</v>
      </c>
      <c r="I30" s="18" t="s">
        <v>55</v>
      </c>
      <c r="K30" s="12" t="s">
        <v>206</v>
      </c>
    </row>
    <row r="31" spans="1:11" x14ac:dyDescent="0.25">
      <c r="C31" t="s">
        <v>30</v>
      </c>
      <c r="E31" s="28">
        <f>'Lease Accounting Activity'!K5</f>
        <v>492987.65077085496</v>
      </c>
      <c r="F31" s="28"/>
      <c r="H31" s="17">
        <v>532</v>
      </c>
      <c r="I31" s="17" t="s">
        <v>79</v>
      </c>
      <c r="K31" s="47" t="s">
        <v>91</v>
      </c>
    </row>
    <row r="32" spans="1:11" x14ac:dyDescent="0.25">
      <c r="D32" t="s">
        <v>99</v>
      </c>
      <c r="E32" s="28"/>
      <c r="F32" s="28">
        <f>'Lease Accounting Activity'!K5</f>
        <v>492987.65077085496</v>
      </c>
    </row>
    <row r="33" spans="1:11" x14ac:dyDescent="0.25">
      <c r="F33" s="16"/>
    </row>
    <row r="34" spans="1:11" ht="30" customHeight="1" x14ac:dyDescent="0.25">
      <c r="A34" s="122" t="s">
        <v>56</v>
      </c>
      <c r="B34" s="132" t="s">
        <v>80</v>
      </c>
      <c r="C34" s="132"/>
      <c r="D34" s="132"/>
      <c r="E34" s="132"/>
      <c r="F34" s="132"/>
      <c r="G34" s="132"/>
      <c r="H34" s="132"/>
      <c r="I34" s="132"/>
    </row>
    <row r="35" spans="1:11" x14ac:dyDescent="0.25">
      <c r="B35" s="20" t="s">
        <v>42</v>
      </c>
    </row>
    <row r="36" spans="1:11" x14ac:dyDescent="0.25">
      <c r="E36" s="12" t="s">
        <v>18</v>
      </c>
      <c r="F36" s="12" t="s">
        <v>19</v>
      </c>
      <c r="H36" s="18" t="s">
        <v>32</v>
      </c>
      <c r="I36" s="18" t="s">
        <v>55</v>
      </c>
      <c r="K36" s="12" t="s">
        <v>206</v>
      </c>
    </row>
    <row r="37" spans="1:11" x14ac:dyDescent="0.25">
      <c r="C37" t="s">
        <v>26</v>
      </c>
      <c r="E37" s="28">
        <f>'Summary Lease Accounting'!S11</f>
        <v>5373957.3238866925</v>
      </c>
      <c r="F37" s="28"/>
      <c r="H37" s="17">
        <v>518</v>
      </c>
      <c r="I37" s="17" t="s">
        <v>88</v>
      </c>
    </row>
    <row r="38" spans="1:11" x14ac:dyDescent="0.25">
      <c r="D38" t="s">
        <v>25</v>
      </c>
      <c r="E38" s="28"/>
      <c r="F38" s="28">
        <f>E37</f>
        <v>5373957.3238866925</v>
      </c>
    </row>
    <row r="39" spans="1:11" x14ac:dyDescent="0.25">
      <c r="E39" s="28"/>
      <c r="F39" s="28"/>
    </row>
    <row r="40" spans="1:11" x14ac:dyDescent="0.25">
      <c r="A40" s="122" t="s">
        <v>58</v>
      </c>
      <c r="B40" s="123" t="s">
        <v>92</v>
      </c>
      <c r="C40" s="124"/>
      <c r="D40" s="124"/>
      <c r="E40" s="124"/>
      <c r="F40" s="125"/>
      <c r="G40" s="124"/>
      <c r="H40" s="126"/>
      <c r="I40" s="126"/>
    </row>
    <row r="41" spans="1:11" x14ac:dyDescent="0.25">
      <c r="B41" s="20" t="s">
        <v>67</v>
      </c>
      <c r="F41" s="16"/>
    </row>
    <row r="42" spans="1:11" x14ac:dyDescent="0.25">
      <c r="F42" s="16"/>
    </row>
    <row r="43" spans="1:11" x14ac:dyDescent="0.25">
      <c r="A43" s="34" t="s">
        <v>53</v>
      </c>
      <c r="B43" s="12" t="s">
        <v>81</v>
      </c>
      <c r="E43" s="12" t="s">
        <v>18</v>
      </c>
      <c r="F43" s="12" t="s">
        <v>19</v>
      </c>
      <c r="H43" s="18" t="s">
        <v>32</v>
      </c>
      <c r="I43" s="18" t="s">
        <v>55</v>
      </c>
    </row>
    <row r="44" spans="1:11" x14ac:dyDescent="0.25">
      <c r="A44" s="34"/>
      <c r="B44" s="12"/>
      <c r="C44" t="s">
        <v>111</v>
      </c>
      <c r="E44" s="28">
        <f>'Lease Accounting Activity'!N11</f>
        <v>25297.485205175413</v>
      </c>
      <c r="F44" s="16"/>
      <c r="H44" s="17">
        <v>212</v>
      </c>
      <c r="I44" s="17" t="s">
        <v>71</v>
      </c>
      <c r="K44" s="20" t="s">
        <v>98</v>
      </c>
    </row>
    <row r="45" spans="1:11" x14ac:dyDescent="0.25">
      <c r="A45" s="34"/>
      <c r="B45" s="12"/>
      <c r="D45" t="s">
        <v>66</v>
      </c>
      <c r="F45" s="28">
        <f>E44</f>
        <v>25297.485205175413</v>
      </c>
    </row>
    <row r="46" spans="1:11" x14ac:dyDescent="0.25">
      <c r="A46" s="34"/>
      <c r="B46" s="12"/>
      <c r="F46" s="28"/>
    </row>
    <row r="47" spans="1:11" x14ac:dyDescent="0.25">
      <c r="A47" s="34" t="s">
        <v>68</v>
      </c>
      <c r="B47" s="12" t="s">
        <v>82</v>
      </c>
      <c r="F47" s="28"/>
    </row>
    <row r="48" spans="1:11" x14ac:dyDescent="0.25">
      <c r="C48" t="s">
        <v>66</v>
      </c>
      <c r="E48" s="28">
        <f>E44</f>
        <v>25297.485205175413</v>
      </c>
      <c r="F48" s="16"/>
      <c r="H48" s="17" t="s">
        <v>69</v>
      </c>
      <c r="I48" s="17" t="s">
        <v>72</v>
      </c>
      <c r="K48" s="20"/>
    </row>
    <row r="49" spans="1:11" x14ac:dyDescent="0.25">
      <c r="D49" t="s">
        <v>111</v>
      </c>
      <c r="F49" s="28">
        <f>F45</f>
        <v>25297.485205175413</v>
      </c>
      <c r="K49" s="20" t="s">
        <v>98</v>
      </c>
    </row>
    <row r="50" spans="1:11" x14ac:dyDescent="0.25">
      <c r="F50" s="16"/>
    </row>
    <row r="51" spans="1:11" x14ac:dyDescent="0.25">
      <c r="A51" s="119" t="s">
        <v>62</v>
      </c>
      <c r="B51" s="120"/>
      <c r="C51" s="120"/>
      <c r="D51" s="120"/>
      <c r="E51" s="120"/>
      <c r="F51" s="120"/>
      <c r="G51" s="120"/>
      <c r="H51" s="121"/>
      <c r="I51" s="121"/>
    </row>
    <row r="52" spans="1:11" ht="9.75" customHeight="1" x14ac:dyDescent="0.25">
      <c r="F52" s="16"/>
    </row>
    <row r="53" spans="1:11" ht="48" customHeight="1" x14ac:dyDescent="0.25">
      <c r="A53" s="122" t="s">
        <v>83</v>
      </c>
      <c r="B53" s="132" t="s">
        <v>286</v>
      </c>
      <c r="C53" s="132"/>
      <c r="D53" s="132"/>
      <c r="E53" s="132"/>
      <c r="F53" s="132"/>
      <c r="G53" s="132"/>
      <c r="H53" s="132"/>
      <c r="I53" s="132"/>
    </row>
    <row r="54" spans="1:11" x14ac:dyDescent="0.25">
      <c r="E54" s="12" t="s">
        <v>18</v>
      </c>
      <c r="F54" s="12" t="s">
        <v>19</v>
      </c>
      <c r="H54" s="18" t="s">
        <v>32</v>
      </c>
      <c r="I54" s="18" t="s">
        <v>55</v>
      </c>
      <c r="K54" s="12" t="s">
        <v>206</v>
      </c>
    </row>
    <row r="55" spans="1:11" x14ac:dyDescent="0.25">
      <c r="C55" t="s">
        <v>99</v>
      </c>
      <c r="E55" s="16">
        <f>'Amortization Schedule'!I29</f>
        <v>168941.99013222553</v>
      </c>
      <c r="H55" s="17">
        <v>533</v>
      </c>
      <c r="I55" s="17" t="s">
        <v>84</v>
      </c>
      <c r="K55" s="47" t="s">
        <v>91</v>
      </c>
    </row>
    <row r="56" spans="1:11" x14ac:dyDescent="0.25">
      <c r="C56" t="s">
        <v>31</v>
      </c>
      <c r="E56" s="16">
        <f>F57-E55</f>
        <v>337883.98026445124</v>
      </c>
    </row>
    <row r="57" spans="1:11" x14ac:dyDescent="0.25">
      <c r="D57" t="s">
        <v>94</v>
      </c>
      <c r="F57" s="16">
        <f>'Amortization Schedule'!J9</f>
        <v>506825.97039667674</v>
      </c>
      <c r="H57" s="17">
        <v>534</v>
      </c>
      <c r="I57" s="17" t="s">
        <v>85</v>
      </c>
      <c r="K57" s="47" t="s">
        <v>90</v>
      </c>
    </row>
    <row r="59" spans="1:11" ht="33" customHeight="1" x14ac:dyDescent="0.25">
      <c r="A59" s="130" t="s">
        <v>105</v>
      </c>
      <c r="B59" s="130"/>
      <c r="C59" s="130"/>
      <c r="D59" s="130"/>
      <c r="E59" s="130"/>
      <c r="F59" s="130"/>
      <c r="G59" s="130"/>
      <c r="H59" s="130"/>
      <c r="I59" s="130"/>
    </row>
  </sheetData>
  <mergeCells count="6">
    <mergeCell ref="A2:I2"/>
    <mergeCell ref="A59:I59"/>
    <mergeCell ref="B18:I18"/>
    <mergeCell ref="B34:I34"/>
    <mergeCell ref="B9:I9"/>
    <mergeCell ref="B53:I53"/>
  </mergeCells>
  <hyperlinks>
    <hyperlink ref="K12" r:id="rId1" display="Use the lease asset general ledger for the type of asset leased in SAAM 75.40. This example is for an equipment lease." xr:uid="{ABBB1AC2-FB90-47AE-8A2B-EC2DEA8A13C2}"/>
    <hyperlink ref="K57" r:id="rId2" xr:uid="{E415316F-CF91-4939-872E-0BC1D30006EA}"/>
    <hyperlink ref="K55" r:id="rId3" display="Use the lease asset general ledger for the type of asset leased in SAAM 75.40. This example is for an equipment lease." xr:uid="{48D0180C-96BC-4F40-AF7B-31722949B21B}"/>
    <hyperlink ref="K31" r:id="rId4" display="Use the lease asset general ledger for the type of asset leased in SAAM 75.40. This example is for an equipment lease." xr:uid="{2231302B-DE0E-452C-9913-9F9B0E0102DC}"/>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2776-7BBB-4FC9-9047-0C6A410EC7D6}">
  <sheetPr>
    <tabColor theme="9" tint="0.59999389629810485"/>
  </sheetPr>
  <dimension ref="A1:K85"/>
  <sheetViews>
    <sheetView zoomScaleNormal="100" workbookViewId="0"/>
  </sheetViews>
  <sheetFormatPr defaultRowHeight="15.75" x14ac:dyDescent="0.25"/>
  <cols>
    <col min="1" max="1" width="5.140625" style="31" customWidth="1"/>
    <col min="2" max="2" width="5.28515625" customWidth="1"/>
    <col min="4" max="4" width="106.28515625" customWidth="1"/>
    <col min="5" max="5" width="14.28515625" bestFit="1" customWidth="1"/>
    <col min="6" max="6" width="13.5703125" bestFit="1" customWidth="1"/>
    <col min="7" max="7" width="2.42578125" customWidth="1"/>
    <col min="8" max="9" width="12.5703125" style="17" customWidth="1"/>
    <col min="10" max="10" width="1.5703125" customWidth="1"/>
    <col min="11" max="11" width="149.28515625" bestFit="1" customWidth="1"/>
  </cols>
  <sheetData>
    <row r="1" spans="1:11" ht="23.25" x14ac:dyDescent="0.25">
      <c r="A1" s="42" t="s">
        <v>209</v>
      </c>
      <c r="B1" s="43"/>
      <c r="C1" s="43"/>
      <c r="D1" s="43"/>
      <c r="E1" s="43"/>
      <c r="F1" s="43"/>
      <c r="G1" s="43"/>
      <c r="H1" s="44"/>
      <c r="I1" s="44"/>
    </row>
    <row r="2" spans="1:11" ht="33.75" customHeight="1" x14ac:dyDescent="0.25">
      <c r="A2" s="127" t="s">
        <v>270</v>
      </c>
      <c r="B2" s="127"/>
      <c r="C2" s="127"/>
      <c r="D2" s="127"/>
      <c r="E2" s="127"/>
      <c r="F2" s="127"/>
      <c r="G2" s="127"/>
      <c r="H2" s="127"/>
      <c r="I2" s="127"/>
    </row>
    <row r="3" spans="1:11" x14ac:dyDescent="0.25">
      <c r="A3" s="29"/>
    </row>
    <row r="4" spans="1:11" ht="23.25" x14ac:dyDescent="0.25">
      <c r="A4" s="106" t="s">
        <v>16</v>
      </c>
      <c r="B4" s="107"/>
      <c r="C4" s="107"/>
      <c r="D4" s="107"/>
      <c r="E4" s="107"/>
      <c r="F4" s="107"/>
      <c r="G4" s="107"/>
      <c r="H4" s="108"/>
      <c r="I4" s="108"/>
    </row>
    <row r="5" spans="1:11" ht="15" x14ac:dyDescent="0.25">
      <c r="A5" s="30" t="s">
        <v>60</v>
      </c>
    </row>
    <row r="7" spans="1:11" ht="16.149999999999999" customHeight="1" x14ac:dyDescent="0.25">
      <c r="A7" s="100" t="s">
        <v>249</v>
      </c>
      <c r="B7" s="101"/>
      <c r="C7" s="101"/>
      <c r="D7" s="101"/>
      <c r="E7" s="101"/>
      <c r="F7" s="101"/>
      <c r="G7" s="101"/>
      <c r="H7" s="102"/>
      <c r="I7" s="102"/>
    </row>
    <row r="8" spans="1:11" ht="9" customHeight="1" x14ac:dyDescent="0.25"/>
    <row r="9" spans="1:11" s="21" customFormat="1" ht="17.25" customHeight="1" x14ac:dyDescent="0.25">
      <c r="A9" s="94" t="s">
        <v>40</v>
      </c>
      <c r="B9" s="133" t="s">
        <v>253</v>
      </c>
      <c r="C9" s="133"/>
      <c r="D9" s="133"/>
      <c r="E9" s="133"/>
      <c r="F9" s="133"/>
      <c r="G9" s="133"/>
      <c r="H9" s="133"/>
      <c r="I9" s="133"/>
      <c r="K9" s="91" t="s">
        <v>250</v>
      </c>
    </row>
    <row r="10" spans="1:11" x14ac:dyDescent="0.25">
      <c r="A10" s="134" t="s">
        <v>251</v>
      </c>
      <c r="B10" s="134"/>
      <c r="C10" s="134"/>
      <c r="D10" s="134"/>
      <c r="E10" s="134"/>
      <c r="F10" s="134"/>
      <c r="G10" s="134"/>
      <c r="H10" s="134"/>
      <c r="I10" s="134"/>
    </row>
    <row r="11" spans="1:11" x14ac:dyDescent="0.25">
      <c r="B11" s="20" t="s">
        <v>252</v>
      </c>
    </row>
    <row r="13" spans="1:11" x14ac:dyDescent="0.25">
      <c r="A13" s="34"/>
      <c r="B13" s="12" t="s">
        <v>21</v>
      </c>
      <c r="E13" s="26" t="s">
        <v>18</v>
      </c>
      <c r="F13" s="26" t="s">
        <v>19</v>
      </c>
      <c r="H13" s="18" t="s">
        <v>32</v>
      </c>
      <c r="I13" s="18" t="s">
        <v>55</v>
      </c>
      <c r="K13" s="20" t="s">
        <v>260</v>
      </c>
    </row>
    <row r="14" spans="1:11" x14ac:dyDescent="0.25">
      <c r="A14" s="34"/>
      <c r="C14" t="s">
        <v>219</v>
      </c>
      <c r="E14" s="28">
        <v>2300000</v>
      </c>
      <c r="F14" s="28"/>
      <c r="H14" s="17">
        <v>421</v>
      </c>
      <c r="I14" s="17" t="s">
        <v>254</v>
      </c>
    </row>
    <row r="15" spans="1:11" x14ac:dyDescent="0.25">
      <c r="A15" s="34"/>
      <c r="D15" t="s">
        <v>22</v>
      </c>
      <c r="E15" s="28"/>
      <c r="F15" s="28">
        <f>E14</f>
        <v>2300000</v>
      </c>
    </row>
    <row r="16" spans="1:11" ht="16.149999999999999" customHeight="1" x14ac:dyDescent="0.25"/>
    <row r="17" spans="1:11" ht="16.149999999999999" customHeight="1" x14ac:dyDescent="0.25">
      <c r="A17" s="100" t="s">
        <v>265</v>
      </c>
      <c r="B17" s="101"/>
      <c r="C17" s="101"/>
      <c r="D17" s="101"/>
      <c r="E17" s="101"/>
      <c r="F17" s="101"/>
      <c r="G17" s="101"/>
      <c r="H17" s="102"/>
      <c r="I17" s="102"/>
    </row>
    <row r="18" spans="1:11" ht="9.75" customHeight="1" x14ac:dyDescent="0.25">
      <c r="A18" s="45"/>
    </row>
    <row r="19" spans="1:11" s="21" customFormat="1" ht="30" customHeight="1" x14ac:dyDescent="0.25">
      <c r="A19" s="94" t="s">
        <v>39</v>
      </c>
      <c r="B19" s="133" t="s">
        <v>210</v>
      </c>
      <c r="C19" s="133"/>
      <c r="D19" s="133"/>
      <c r="E19" s="133"/>
      <c r="F19" s="133"/>
      <c r="G19" s="133"/>
      <c r="H19" s="133"/>
      <c r="I19" s="133"/>
    </row>
    <row r="20" spans="1:11" ht="33.6" customHeight="1" x14ac:dyDescent="0.25">
      <c r="A20" s="134" t="s">
        <v>248</v>
      </c>
      <c r="B20" s="134"/>
      <c r="C20" s="134"/>
      <c r="D20" s="134"/>
      <c r="E20" s="134"/>
      <c r="F20" s="134"/>
      <c r="G20" s="134"/>
      <c r="H20" s="134"/>
      <c r="I20" s="134"/>
    </row>
    <row r="21" spans="1:11" x14ac:dyDescent="0.25">
      <c r="B21" s="20" t="s">
        <v>42</v>
      </c>
    </row>
    <row r="23" spans="1:11" x14ac:dyDescent="0.25">
      <c r="A23" s="34" t="s">
        <v>37</v>
      </c>
      <c r="B23" s="12" t="s">
        <v>17</v>
      </c>
      <c r="E23" s="26" t="s">
        <v>18</v>
      </c>
      <c r="F23" s="26" t="s">
        <v>19</v>
      </c>
      <c r="H23" s="18" t="s">
        <v>32</v>
      </c>
      <c r="I23" s="18" t="s">
        <v>55</v>
      </c>
      <c r="K23" s="20" t="s">
        <v>260</v>
      </c>
    </row>
    <row r="24" spans="1:11" x14ac:dyDescent="0.25">
      <c r="A24" s="34"/>
      <c r="C24" t="s">
        <v>57</v>
      </c>
      <c r="E24" s="28">
        <f>'SBITA Amortization Schedule'!G8</f>
        <v>1761201.848206924</v>
      </c>
      <c r="F24" s="28"/>
      <c r="H24" s="17">
        <v>528</v>
      </c>
      <c r="I24" s="17" t="s">
        <v>33</v>
      </c>
    </row>
    <row r="25" spans="1:11" x14ac:dyDescent="0.25">
      <c r="A25" s="34"/>
      <c r="D25" t="s">
        <v>20</v>
      </c>
      <c r="E25" s="28"/>
      <c r="F25" s="28">
        <f>E24</f>
        <v>1761201.848206924</v>
      </c>
      <c r="H25" s="17">
        <v>529</v>
      </c>
      <c r="I25" s="17" t="s">
        <v>34</v>
      </c>
    </row>
    <row r="26" spans="1:11" x14ac:dyDescent="0.25">
      <c r="A26" s="34"/>
      <c r="E26" s="28"/>
      <c r="F26" s="28"/>
    </row>
    <row r="27" spans="1:11" x14ac:dyDescent="0.25">
      <c r="A27" s="34" t="s">
        <v>38</v>
      </c>
      <c r="B27" s="12" t="s">
        <v>21</v>
      </c>
      <c r="E27" s="28"/>
      <c r="F27" s="28"/>
    </row>
    <row r="28" spans="1:11" x14ac:dyDescent="0.25">
      <c r="A28" s="34"/>
      <c r="C28" t="s">
        <v>211</v>
      </c>
      <c r="E28" s="28">
        <f>'SBITA Amortization Schedule'!G8</f>
        <v>1761201.848206924</v>
      </c>
      <c r="F28" s="28"/>
      <c r="H28" s="17">
        <v>421</v>
      </c>
      <c r="I28" s="17" t="s">
        <v>212</v>
      </c>
      <c r="K28" s="47"/>
    </row>
    <row r="29" spans="1:11" x14ac:dyDescent="0.25">
      <c r="A29" s="34"/>
      <c r="D29" t="s">
        <v>22</v>
      </c>
      <c r="E29" s="28"/>
      <c r="F29" s="28">
        <f>E28</f>
        <v>1761201.848206924</v>
      </c>
    </row>
    <row r="30" spans="1:11" x14ac:dyDescent="0.25">
      <c r="A30" s="34"/>
      <c r="E30" s="28"/>
      <c r="F30" s="28"/>
    </row>
    <row r="31" spans="1:11" x14ac:dyDescent="0.25">
      <c r="A31" s="34" t="s">
        <v>36</v>
      </c>
      <c r="B31" s="12" t="s">
        <v>23</v>
      </c>
      <c r="E31" s="28"/>
      <c r="F31" s="28"/>
    </row>
    <row r="32" spans="1:11" x14ac:dyDescent="0.25">
      <c r="C32" t="s">
        <v>24</v>
      </c>
      <c r="E32" s="28">
        <f>'SBITA Amortization Schedule'!G8</f>
        <v>1761201.848206924</v>
      </c>
      <c r="F32" s="28"/>
      <c r="H32" s="17">
        <v>480</v>
      </c>
      <c r="I32" s="17" t="s">
        <v>216</v>
      </c>
    </row>
    <row r="33" spans="1:11" x14ac:dyDescent="0.25">
      <c r="D33" t="s">
        <v>213</v>
      </c>
      <c r="E33" s="28"/>
      <c r="F33" s="28">
        <f>E32-F34</f>
        <v>1152451.848206924</v>
      </c>
    </row>
    <row r="34" spans="1:11" x14ac:dyDescent="0.25">
      <c r="D34" t="s">
        <v>214</v>
      </c>
      <c r="E34" s="28"/>
      <c r="F34" s="28">
        <f>'SBITA Amortization Schedule'!D9</f>
        <v>608750</v>
      </c>
      <c r="H34" s="50">
        <v>520</v>
      </c>
      <c r="I34" s="50" t="s">
        <v>215</v>
      </c>
    </row>
    <row r="35" spans="1:11" x14ac:dyDescent="0.25">
      <c r="E35" s="28"/>
      <c r="F35" s="28"/>
      <c r="H35" s="50"/>
      <c r="I35" s="50"/>
    </row>
    <row r="36" spans="1:11" s="21" customFormat="1" ht="30" customHeight="1" x14ac:dyDescent="0.25">
      <c r="A36" s="94" t="s">
        <v>41</v>
      </c>
      <c r="B36" s="133" t="s">
        <v>217</v>
      </c>
      <c r="C36" s="133"/>
      <c r="D36" s="133"/>
      <c r="E36" s="133"/>
      <c r="F36" s="133"/>
      <c r="G36" s="133"/>
      <c r="H36" s="133"/>
      <c r="I36" s="133"/>
      <c r="K36" s="91" t="s">
        <v>250</v>
      </c>
    </row>
    <row r="37" spans="1:11" x14ac:dyDescent="0.25">
      <c r="A37" s="134" t="s">
        <v>218</v>
      </c>
      <c r="B37" s="134"/>
      <c r="C37" s="134"/>
      <c r="D37" s="134"/>
      <c r="E37" s="134"/>
      <c r="F37" s="134"/>
      <c r="G37" s="134"/>
      <c r="H37" s="134"/>
      <c r="I37" s="134"/>
    </row>
    <row r="38" spans="1:11" x14ac:dyDescent="0.25">
      <c r="B38" s="20" t="s">
        <v>42</v>
      </c>
    </row>
    <row r="40" spans="1:11" x14ac:dyDescent="0.25">
      <c r="A40" s="34"/>
      <c r="B40" s="12" t="s">
        <v>21</v>
      </c>
      <c r="E40" s="26" t="s">
        <v>18</v>
      </c>
      <c r="F40" s="26" t="s">
        <v>19</v>
      </c>
      <c r="H40" s="18" t="s">
        <v>32</v>
      </c>
      <c r="I40" s="18" t="s">
        <v>55</v>
      </c>
      <c r="K40" s="20" t="s">
        <v>260</v>
      </c>
    </row>
    <row r="41" spans="1:11" x14ac:dyDescent="0.25">
      <c r="A41" s="34"/>
      <c r="C41" t="s">
        <v>211</v>
      </c>
      <c r="E41" s="28">
        <f>'SBITA Amortization Schedule'!J8-'SBITA Amortization Schedule'!G8</f>
        <v>2300000</v>
      </c>
      <c r="F41" s="28"/>
      <c r="H41" s="17">
        <v>538</v>
      </c>
      <c r="I41" s="17" t="s">
        <v>220</v>
      </c>
    </row>
    <row r="42" spans="1:11" x14ac:dyDescent="0.25">
      <c r="A42" s="34"/>
      <c r="D42" t="s">
        <v>219</v>
      </c>
      <c r="E42" s="28"/>
      <c r="F42" s="28">
        <f>E41</f>
        <v>2300000</v>
      </c>
    </row>
    <row r="44" spans="1:11" x14ac:dyDescent="0.25">
      <c r="A44" s="100" t="s">
        <v>221</v>
      </c>
      <c r="B44" s="101"/>
      <c r="C44" s="101"/>
      <c r="D44" s="101"/>
      <c r="E44" s="101"/>
      <c r="F44" s="101"/>
      <c r="G44" s="101"/>
      <c r="H44" s="102"/>
      <c r="I44" s="102"/>
    </row>
    <row r="45" spans="1:11" ht="9" customHeight="1" x14ac:dyDescent="0.25">
      <c r="F45" s="16"/>
    </row>
    <row r="46" spans="1:11" s="21" customFormat="1" ht="46.5" customHeight="1" x14ac:dyDescent="0.25">
      <c r="A46" s="95" t="s">
        <v>56</v>
      </c>
      <c r="B46" s="133" t="s">
        <v>224</v>
      </c>
      <c r="C46" s="133"/>
      <c r="D46" s="133"/>
      <c r="E46" s="133"/>
      <c r="F46" s="133"/>
      <c r="G46" s="133"/>
      <c r="H46" s="133"/>
      <c r="I46" s="133"/>
    </row>
    <row r="47" spans="1:11" s="21" customFormat="1" x14ac:dyDescent="0.25">
      <c r="A47" s="33"/>
      <c r="B47" s="20" t="s">
        <v>67</v>
      </c>
      <c r="H47" s="22"/>
      <c r="I47" s="22"/>
    </row>
    <row r="49" spans="1:11" x14ac:dyDescent="0.25">
      <c r="A49" s="34" t="s">
        <v>37</v>
      </c>
      <c r="B49" s="12" t="s">
        <v>17</v>
      </c>
      <c r="E49" s="26" t="s">
        <v>18</v>
      </c>
      <c r="F49" s="26" t="s">
        <v>19</v>
      </c>
      <c r="H49" s="18" t="s">
        <v>32</v>
      </c>
      <c r="I49" s="18" t="s">
        <v>55</v>
      </c>
      <c r="K49" s="12"/>
    </row>
    <row r="50" spans="1:11" ht="30.75" customHeight="1" x14ac:dyDescent="0.25">
      <c r="A50" s="34"/>
      <c r="C50" s="135" t="s">
        <v>256</v>
      </c>
      <c r="D50" s="135"/>
      <c r="E50" s="27">
        <f>'Lease Accounting Activity'!K14</f>
        <v>999524.61913748714</v>
      </c>
      <c r="F50" s="27"/>
      <c r="H50" s="50">
        <v>337</v>
      </c>
      <c r="I50" s="50" t="s">
        <v>255</v>
      </c>
      <c r="K50" s="20" t="s">
        <v>261</v>
      </c>
    </row>
    <row r="51" spans="1:11" ht="31.5" customHeight="1" x14ac:dyDescent="0.25">
      <c r="A51" s="34"/>
      <c r="C51" s="136" t="s">
        <v>257</v>
      </c>
      <c r="D51" s="136"/>
      <c r="E51" s="27">
        <f>'Lease Accounting Activity'!L14</f>
        <v>11723.238574124614</v>
      </c>
      <c r="F51" s="27"/>
      <c r="H51" s="50">
        <v>337</v>
      </c>
      <c r="I51" s="50" t="s">
        <v>255</v>
      </c>
      <c r="K51" s="20" t="s">
        <v>261</v>
      </c>
    </row>
    <row r="52" spans="1:11" ht="30" x14ac:dyDescent="0.25">
      <c r="A52" s="34"/>
      <c r="C52" s="25"/>
      <c r="D52" s="93" t="s">
        <v>258</v>
      </c>
      <c r="E52" s="27"/>
      <c r="F52" s="27">
        <f>E51+E50</f>
        <v>1011247.8577116118</v>
      </c>
      <c r="H52" s="50">
        <v>336</v>
      </c>
      <c r="I52" s="50" t="s">
        <v>259</v>
      </c>
      <c r="K52" s="20" t="s">
        <v>261</v>
      </c>
    </row>
    <row r="53" spans="1:11" x14ac:dyDescent="0.25">
      <c r="A53" s="34"/>
    </row>
    <row r="54" spans="1:11" x14ac:dyDescent="0.25">
      <c r="A54" s="34" t="s">
        <v>38</v>
      </c>
      <c r="B54" s="12" t="s">
        <v>244</v>
      </c>
    </row>
    <row r="55" spans="1:11" x14ac:dyDescent="0.25">
      <c r="C55" t="s">
        <v>222</v>
      </c>
      <c r="E55" s="27">
        <f>'Lease Accounting Activity'!K14</f>
        <v>999524.61913748714</v>
      </c>
      <c r="H55" s="17">
        <v>483</v>
      </c>
      <c r="I55" s="17" t="s">
        <v>223</v>
      </c>
      <c r="K55" s="20" t="s">
        <v>260</v>
      </c>
    </row>
    <row r="56" spans="1:11" x14ac:dyDescent="0.25">
      <c r="D56" t="s">
        <v>24</v>
      </c>
      <c r="F56" s="27">
        <f>E55</f>
        <v>999524.61913748714</v>
      </c>
    </row>
    <row r="57" spans="1:11" x14ac:dyDescent="0.25">
      <c r="F57" s="16"/>
    </row>
    <row r="58" spans="1:11" x14ac:dyDescent="0.25">
      <c r="A58" s="96" t="s">
        <v>58</v>
      </c>
      <c r="B58" s="97" t="s">
        <v>267</v>
      </c>
      <c r="C58" s="98"/>
      <c r="D58" s="98"/>
      <c r="E58" s="98"/>
      <c r="F58" s="98"/>
      <c r="G58" s="98"/>
      <c r="H58" s="99"/>
      <c r="I58" s="99"/>
    </row>
    <row r="59" spans="1:11" x14ac:dyDescent="0.25">
      <c r="B59" s="20" t="s">
        <v>67</v>
      </c>
    </row>
    <row r="61" spans="1:11" x14ac:dyDescent="0.25">
      <c r="A61" s="34"/>
      <c r="B61" s="12" t="s">
        <v>21</v>
      </c>
      <c r="E61" s="26" t="s">
        <v>18</v>
      </c>
      <c r="F61" s="26" t="s">
        <v>19</v>
      </c>
      <c r="H61" s="18" t="s">
        <v>32</v>
      </c>
      <c r="I61" s="18" t="s">
        <v>55</v>
      </c>
      <c r="K61" s="20" t="s">
        <v>260</v>
      </c>
    </row>
    <row r="62" spans="1:11" x14ac:dyDescent="0.25">
      <c r="C62" t="s">
        <v>27</v>
      </c>
      <c r="E62" s="27">
        <f>'Lease Accounting Activity'!O14</f>
        <v>1861740.954281043</v>
      </c>
      <c r="H62" s="17">
        <v>445</v>
      </c>
      <c r="I62" s="17" t="s">
        <v>226</v>
      </c>
    </row>
    <row r="63" spans="1:11" x14ac:dyDescent="0.25">
      <c r="D63" t="s">
        <v>225</v>
      </c>
      <c r="F63" s="27">
        <f>E62</f>
        <v>1861740.954281043</v>
      </c>
      <c r="K63" s="47"/>
    </row>
    <row r="64" spans="1:11" x14ac:dyDescent="0.25">
      <c r="F64" s="16"/>
    </row>
    <row r="65" spans="1:11" ht="33" customHeight="1" x14ac:dyDescent="0.25">
      <c r="A65" s="96" t="s">
        <v>262</v>
      </c>
      <c r="B65" s="133" t="s">
        <v>245</v>
      </c>
      <c r="C65" s="133"/>
      <c r="D65" s="133"/>
      <c r="E65" s="133"/>
      <c r="F65" s="133"/>
      <c r="G65" s="133"/>
      <c r="H65" s="133"/>
      <c r="I65" s="133"/>
    </row>
    <row r="66" spans="1:11" x14ac:dyDescent="0.25">
      <c r="B66" s="20" t="s">
        <v>42</v>
      </c>
    </row>
    <row r="67" spans="1:11" x14ac:dyDescent="0.25">
      <c r="B67" s="20"/>
    </row>
    <row r="68" spans="1:11" x14ac:dyDescent="0.25">
      <c r="A68" s="34"/>
      <c r="B68" s="12" t="s">
        <v>23</v>
      </c>
      <c r="E68" s="12" t="s">
        <v>18</v>
      </c>
      <c r="F68" s="12" t="s">
        <v>19</v>
      </c>
      <c r="H68" s="18" t="s">
        <v>32</v>
      </c>
      <c r="I68" s="18" t="s">
        <v>55</v>
      </c>
      <c r="K68" s="20" t="s">
        <v>260</v>
      </c>
    </row>
    <row r="69" spans="1:11" x14ac:dyDescent="0.25">
      <c r="C69" t="s">
        <v>213</v>
      </c>
      <c r="E69" s="27">
        <f>'Summary Lease Accounting'!S14</f>
        <v>1063495.1656582213</v>
      </c>
      <c r="H69" s="50">
        <v>520</v>
      </c>
      <c r="I69" s="50" t="s">
        <v>215</v>
      </c>
    </row>
    <row r="70" spans="1:11" x14ac:dyDescent="0.25">
      <c r="D70" t="s">
        <v>222</v>
      </c>
      <c r="F70" s="27">
        <f>E69</f>
        <v>1063495.1656582213</v>
      </c>
    </row>
    <row r="71" spans="1:11" x14ac:dyDescent="0.25">
      <c r="F71" s="16"/>
    </row>
    <row r="72" spans="1:11" x14ac:dyDescent="0.25">
      <c r="A72" s="100" t="s">
        <v>266</v>
      </c>
      <c r="B72" s="101"/>
      <c r="C72" s="101"/>
      <c r="D72" s="101"/>
      <c r="E72" s="101"/>
      <c r="F72" s="101"/>
      <c r="G72" s="101"/>
      <c r="H72" s="102"/>
      <c r="I72" s="102"/>
    </row>
    <row r="73" spans="1:11" ht="9.75" customHeight="1" x14ac:dyDescent="0.25">
      <c r="F73" s="16"/>
    </row>
    <row r="74" spans="1:11" ht="48.75" customHeight="1" x14ac:dyDescent="0.25">
      <c r="A74" s="96" t="s">
        <v>263</v>
      </c>
      <c r="B74" s="133" t="s">
        <v>284</v>
      </c>
      <c r="C74" s="133"/>
      <c r="D74" s="133"/>
      <c r="E74" s="133"/>
      <c r="F74" s="133"/>
      <c r="G74" s="133"/>
      <c r="H74" s="133"/>
      <c r="I74" s="133"/>
    </row>
    <row r="76" spans="1:11" x14ac:dyDescent="0.25">
      <c r="B76" s="12" t="s">
        <v>21</v>
      </c>
      <c r="E76" s="12" t="s">
        <v>18</v>
      </c>
      <c r="F76" s="12" t="s">
        <v>19</v>
      </c>
      <c r="H76" s="18" t="s">
        <v>32</v>
      </c>
      <c r="I76" s="18" t="s">
        <v>55</v>
      </c>
      <c r="K76" s="20" t="s">
        <v>260</v>
      </c>
    </row>
    <row r="77" spans="1:11" x14ac:dyDescent="0.25">
      <c r="C77" t="s">
        <v>225</v>
      </c>
      <c r="E77" s="16">
        <f>'SBITA Amortization Schedule'!I10</f>
        <v>2707467.8988046162</v>
      </c>
      <c r="H77" s="17">
        <v>179</v>
      </c>
      <c r="I77" s="17" t="s">
        <v>246</v>
      </c>
      <c r="K77" s="47"/>
    </row>
    <row r="78" spans="1:11" x14ac:dyDescent="0.25">
      <c r="C78" t="s">
        <v>28</v>
      </c>
      <c r="E78" s="16">
        <f>F79-E77</f>
        <v>1353733.9494023076</v>
      </c>
    </row>
    <row r="79" spans="1:11" x14ac:dyDescent="0.25">
      <c r="D79" t="s">
        <v>211</v>
      </c>
      <c r="F79" s="16">
        <f>'SBITA Amortization Schedule'!J8</f>
        <v>4061201.8482069238</v>
      </c>
      <c r="H79" s="17">
        <v>178</v>
      </c>
      <c r="I79" s="17" t="s">
        <v>247</v>
      </c>
      <c r="K79" s="47"/>
    </row>
    <row r="80" spans="1:11" x14ac:dyDescent="0.25">
      <c r="F80" s="16"/>
      <c r="K80" s="47"/>
    </row>
    <row r="81" spans="1:9" ht="35.25" customHeight="1" x14ac:dyDescent="0.25">
      <c r="A81" s="128" t="s">
        <v>264</v>
      </c>
      <c r="B81" s="128"/>
      <c r="C81" s="128"/>
      <c r="D81" s="128"/>
      <c r="E81" s="128"/>
      <c r="F81" s="128"/>
      <c r="G81" s="128"/>
      <c r="H81" s="128"/>
      <c r="I81" s="128"/>
    </row>
    <row r="82" spans="1:9" x14ac:dyDescent="0.25">
      <c r="F82" s="16"/>
    </row>
    <row r="84" spans="1:9" x14ac:dyDescent="0.25">
      <c r="F84" s="27"/>
    </row>
    <row r="85" spans="1:9" x14ac:dyDescent="0.25">
      <c r="F85" s="16"/>
    </row>
  </sheetData>
  <mergeCells count="13">
    <mergeCell ref="B74:I74"/>
    <mergeCell ref="A81:I81"/>
    <mergeCell ref="B36:I36"/>
    <mergeCell ref="A37:I37"/>
    <mergeCell ref="A2:I2"/>
    <mergeCell ref="B19:I19"/>
    <mergeCell ref="A20:I20"/>
    <mergeCell ref="B46:I46"/>
    <mergeCell ref="B65:I65"/>
    <mergeCell ref="C50:D50"/>
    <mergeCell ref="C51:D51"/>
    <mergeCell ref="B9:I9"/>
    <mergeCell ref="A10:I10"/>
  </mergeCells>
  <hyperlinks>
    <hyperlink ref="K9" r:id="rId1" xr:uid="{AEB6E8A4-E438-4F5C-8F2F-095BA8CD46FF}"/>
    <hyperlink ref="K36" r:id="rId2" xr:uid="{EF0294C7-014C-47C0-A34E-D915D35958DA}"/>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04528-A37F-4C7F-A0CC-0A2DE0FB73B3}">
  <sheetPr>
    <tabColor theme="7" tint="0.59999389629810485"/>
  </sheetPr>
  <dimension ref="A1:K78"/>
  <sheetViews>
    <sheetView zoomScaleNormal="100" workbookViewId="0"/>
  </sheetViews>
  <sheetFormatPr defaultRowHeight="15.75" x14ac:dyDescent="0.25"/>
  <cols>
    <col min="1" max="1" width="5.140625" style="31" customWidth="1"/>
    <col min="2" max="2" width="5.28515625" customWidth="1"/>
    <col min="4" max="4" width="106.28515625" customWidth="1"/>
    <col min="5" max="5" width="14.28515625" bestFit="1" customWidth="1"/>
    <col min="6" max="6" width="13.5703125" bestFit="1" customWidth="1"/>
    <col min="7" max="7" width="2.42578125" customWidth="1"/>
    <col min="8" max="9" width="12.5703125" style="17" customWidth="1"/>
    <col min="10" max="10" width="1.5703125" customWidth="1"/>
    <col min="11" max="11" width="149.28515625" bestFit="1" customWidth="1"/>
  </cols>
  <sheetData>
    <row r="1" spans="1:11" ht="23.25" x14ac:dyDescent="0.25">
      <c r="A1" s="42" t="s">
        <v>209</v>
      </c>
      <c r="B1" s="43"/>
      <c r="C1" s="43"/>
      <c r="D1" s="43"/>
      <c r="E1" s="43"/>
      <c r="F1" s="43"/>
      <c r="G1" s="43"/>
      <c r="H1" s="44"/>
      <c r="I1" s="44"/>
    </row>
    <row r="2" spans="1:11" ht="33.75" customHeight="1" x14ac:dyDescent="0.25">
      <c r="A2" s="127" t="s">
        <v>270</v>
      </c>
      <c r="B2" s="127"/>
      <c r="C2" s="127"/>
      <c r="D2" s="127"/>
      <c r="E2" s="127"/>
      <c r="F2" s="127"/>
      <c r="G2" s="127"/>
      <c r="H2" s="127"/>
      <c r="I2" s="127"/>
    </row>
    <row r="3" spans="1:11" x14ac:dyDescent="0.25">
      <c r="A3" s="29"/>
    </row>
    <row r="4" spans="1:11" ht="23.25" x14ac:dyDescent="0.25">
      <c r="A4" s="106" t="s">
        <v>29</v>
      </c>
      <c r="B4" s="107"/>
      <c r="C4" s="107"/>
      <c r="D4" s="107"/>
      <c r="E4" s="107"/>
      <c r="F4" s="107"/>
      <c r="G4" s="107"/>
      <c r="H4" s="108"/>
      <c r="I4" s="108"/>
    </row>
    <row r="5" spans="1:11" ht="15" x14ac:dyDescent="0.25">
      <c r="A5" s="30" t="s">
        <v>75</v>
      </c>
    </row>
    <row r="7" spans="1:11" ht="16.149999999999999" customHeight="1" x14ac:dyDescent="0.25">
      <c r="A7" s="110" t="s">
        <v>249</v>
      </c>
      <c r="B7" s="111"/>
      <c r="C7" s="111"/>
      <c r="D7" s="111"/>
      <c r="E7" s="111"/>
      <c r="F7" s="111"/>
      <c r="G7" s="111"/>
      <c r="H7" s="112"/>
      <c r="I7" s="112"/>
    </row>
    <row r="8" spans="1:11" ht="8.25" customHeight="1" x14ac:dyDescent="0.25"/>
    <row r="9" spans="1:11" s="21" customFormat="1" ht="17.25" customHeight="1" x14ac:dyDescent="0.25">
      <c r="A9" s="113" t="s">
        <v>40</v>
      </c>
      <c r="B9" s="137" t="s">
        <v>253</v>
      </c>
      <c r="C9" s="137"/>
      <c r="D9" s="137"/>
      <c r="E9" s="137"/>
      <c r="F9" s="137"/>
      <c r="G9" s="137"/>
      <c r="H9" s="137"/>
      <c r="I9" s="137"/>
      <c r="K9" s="91" t="s">
        <v>250</v>
      </c>
    </row>
    <row r="10" spans="1:11" x14ac:dyDescent="0.25">
      <c r="A10" s="134" t="s">
        <v>251</v>
      </c>
      <c r="B10" s="134"/>
      <c r="C10" s="134"/>
      <c r="D10" s="134"/>
      <c r="E10" s="134"/>
      <c r="F10" s="134"/>
      <c r="G10" s="134"/>
      <c r="H10" s="134"/>
      <c r="I10" s="134"/>
    </row>
    <row r="11" spans="1:11" x14ac:dyDescent="0.25">
      <c r="B11" s="20" t="s">
        <v>252</v>
      </c>
    </row>
    <row r="12" spans="1:11" x14ac:dyDescent="0.25">
      <c r="A12" s="34"/>
      <c r="B12" s="12"/>
      <c r="E12" s="26" t="s">
        <v>18</v>
      </c>
      <c r="F12" s="26" t="s">
        <v>19</v>
      </c>
      <c r="H12" s="18" t="s">
        <v>32</v>
      </c>
      <c r="I12" s="18" t="s">
        <v>55</v>
      </c>
      <c r="K12" s="20" t="s">
        <v>260</v>
      </c>
    </row>
    <row r="13" spans="1:11" x14ac:dyDescent="0.25">
      <c r="A13" s="34"/>
      <c r="C13" t="s">
        <v>219</v>
      </c>
      <c r="E13" s="28">
        <v>2300000</v>
      </c>
      <c r="F13" s="28"/>
      <c r="H13" s="17">
        <v>335</v>
      </c>
      <c r="I13" s="17" t="s">
        <v>271</v>
      </c>
    </row>
    <row r="14" spans="1:11" ht="30.75" customHeight="1" x14ac:dyDescent="0.25">
      <c r="A14" s="34"/>
      <c r="D14" s="150" t="s">
        <v>289</v>
      </c>
      <c r="E14" s="28"/>
      <c r="F14" s="28">
        <f>E13</f>
        <v>2300000</v>
      </c>
    </row>
    <row r="15" spans="1:11" ht="16.149999999999999" customHeight="1" x14ac:dyDescent="0.25"/>
    <row r="16" spans="1:11" ht="16.149999999999999" customHeight="1" x14ac:dyDescent="0.25">
      <c r="A16" s="110" t="s">
        <v>265</v>
      </c>
      <c r="B16" s="111"/>
      <c r="C16" s="111"/>
      <c r="D16" s="111"/>
      <c r="E16" s="111"/>
      <c r="F16" s="111"/>
      <c r="G16" s="111"/>
      <c r="H16" s="112"/>
      <c r="I16" s="112"/>
    </row>
    <row r="17" spans="1:11" ht="9.75" customHeight="1" x14ac:dyDescent="0.25">
      <c r="A17" s="45"/>
    </row>
    <row r="18" spans="1:11" s="21" customFormat="1" x14ac:dyDescent="0.25">
      <c r="A18" s="113" t="s">
        <v>39</v>
      </c>
      <c r="B18" s="137" t="s">
        <v>272</v>
      </c>
      <c r="C18" s="137"/>
      <c r="D18" s="137"/>
      <c r="E18" s="137"/>
      <c r="F18" s="137"/>
      <c r="G18" s="137"/>
      <c r="H18" s="137"/>
      <c r="I18" s="137"/>
    </row>
    <row r="19" spans="1:11" ht="33.6" customHeight="1" x14ac:dyDescent="0.25">
      <c r="A19" s="134" t="s">
        <v>248</v>
      </c>
      <c r="B19" s="134"/>
      <c r="C19" s="134"/>
      <c r="D19" s="134"/>
      <c r="E19" s="134"/>
      <c r="F19" s="134"/>
      <c r="G19" s="134"/>
      <c r="H19" s="134"/>
      <c r="I19" s="134"/>
    </row>
    <row r="20" spans="1:11" x14ac:dyDescent="0.25">
      <c r="B20" s="20" t="s">
        <v>42</v>
      </c>
    </row>
    <row r="21" spans="1:11" x14ac:dyDescent="0.25">
      <c r="A21" s="34"/>
      <c r="B21" s="12"/>
      <c r="E21" s="26" t="s">
        <v>18</v>
      </c>
      <c r="F21" s="26" t="s">
        <v>19</v>
      </c>
      <c r="H21" s="18" t="s">
        <v>32</v>
      </c>
      <c r="I21" s="18" t="s">
        <v>55</v>
      </c>
      <c r="K21" s="20" t="s">
        <v>260</v>
      </c>
    </row>
    <row r="22" spans="1:11" x14ac:dyDescent="0.25">
      <c r="A22" s="34"/>
      <c r="C22" t="s">
        <v>211</v>
      </c>
      <c r="E22" s="28">
        <f>'SBITA Amortization Schedule'!G8</f>
        <v>1761201.848206924</v>
      </c>
      <c r="F22" s="28"/>
      <c r="H22" s="17">
        <v>519</v>
      </c>
      <c r="I22" s="17" t="s">
        <v>288</v>
      </c>
      <c r="K22" s="47"/>
    </row>
    <row r="23" spans="1:11" x14ac:dyDescent="0.25">
      <c r="D23" t="s">
        <v>213</v>
      </c>
      <c r="E23" s="28"/>
      <c r="F23" s="28">
        <f>'SBITA Amortization Schedule'!G8-F24</f>
        <v>1152451.848206924</v>
      </c>
    </row>
    <row r="24" spans="1:11" x14ac:dyDescent="0.25">
      <c r="D24" t="s">
        <v>214</v>
      </c>
      <c r="E24" s="28"/>
      <c r="F24" s="28">
        <f>'SBITA Amortization Schedule'!D9</f>
        <v>608750</v>
      </c>
      <c r="H24" s="50">
        <v>520</v>
      </c>
      <c r="I24" s="50" t="s">
        <v>215</v>
      </c>
    </row>
    <row r="25" spans="1:11" x14ac:dyDescent="0.25">
      <c r="E25" s="28"/>
      <c r="F25" s="28"/>
      <c r="H25" s="50"/>
      <c r="I25" s="50"/>
    </row>
    <row r="26" spans="1:11" s="21" customFormat="1" ht="30" customHeight="1" x14ac:dyDescent="0.25">
      <c r="A26" s="113" t="s">
        <v>41</v>
      </c>
      <c r="B26" s="137" t="s">
        <v>217</v>
      </c>
      <c r="C26" s="137"/>
      <c r="D26" s="137"/>
      <c r="E26" s="137"/>
      <c r="F26" s="137"/>
      <c r="G26" s="137"/>
      <c r="H26" s="137"/>
      <c r="I26" s="137"/>
      <c r="K26" s="91" t="s">
        <v>250</v>
      </c>
    </row>
    <row r="27" spans="1:11" x14ac:dyDescent="0.25">
      <c r="A27" s="134" t="s">
        <v>218</v>
      </c>
      <c r="B27" s="134"/>
      <c r="C27" s="134"/>
      <c r="D27" s="134"/>
      <c r="E27" s="134"/>
      <c r="F27" s="134"/>
      <c r="G27" s="134"/>
      <c r="H27" s="134"/>
      <c r="I27" s="134"/>
    </row>
    <row r="28" spans="1:11" x14ac:dyDescent="0.25">
      <c r="B28" s="20" t="s">
        <v>42</v>
      </c>
    </row>
    <row r="29" spans="1:11" x14ac:dyDescent="0.25">
      <c r="A29" s="34"/>
      <c r="B29" s="12"/>
      <c r="E29" s="26" t="s">
        <v>18</v>
      </c>
      <c r="F29" s="26" t="s">
        <v>19</v>
      </c>
      <c r="H29" s="18" t="s">
        <v>32</v>
      </c>
      <c r="I29" s="18" t="s">
        <v>55</v>
      </c>
      <c r="K29" s="20" t="s">
        <v>260</v>
      </c>
    </row>
    <row r="30" spans="1:11" x14ac:dyDescent="0.25">
      <c r="A30" s="34"/>
      <c r="C30" t="s">
        <v>211</v>
      </c>
      <c r="E30" s="28">
        <f>'SBITA Amortization Schedule'!J8-'SBITA Amortization Schedule'!G8</f>
        <v>2300000</v>
      </c>
      <c r="F30" s="28"/>
      <c r="H30" s="17">
        <v>538</v>
      </c>
      <c r="I30" s="17" t="s">
        <v>220</v>
      </c>
    </row>
    <row r="31" spans="1:11" x14ac:dyDescent="0.25">
      <c r="A31" s="34"/>
      <c r="D31" t="s">
        <v>219</v>
      </c>
      <c r="E31" s="28"/>
      <c r="F31" s="28">
        <f>E30</f>
        <v>2300000</v>
      </c>
    </row>
    <row r="33" spans="1:11" x14ac:dyDescent="0.25">
      <c r="A33" s="110" t="s">
        <v>221</v>
      </c>
      <c r="B33" s="111"/>
      <c r="C33" s="111"/>
      <c r="D33" s="111"/>
      <c r="E33" s="111"/>
      <c r="F33" s="111"/>
      <c r="G33" s="111"/>
      <c r="H33" s="112"/>
      <c r="I33" s="112"/>
    </row>
    <row r="34" spans="1:11" ht="12.75" customHeight="1" x14ac:dyDescent="0.25">
      <c r="F34" s="16"/>
    </row>
    <row r="35" spans="1:11" s="21" customFormat="1" ht="33" customHeight="1" x14ac:dyDescent="0.25">
      <c r="A35" s="118" t="s">
        <v>56</v>
      </c>
      <c r="B35" s="137" t="s">
        <v>274</v>
      </c>
      <c r="C35" s="137"/>
      <c r="D35" s="137"/>
      <c r="E35" s="137"/>
      <c r="F35" s="137"/>
      <c r="G35" s="137"/>
      <c r="H35" s="137"/>
      <c r="I35" s="137"/>
    </row>
    <row r="36" spans="1:11" s="21" customFormat="1" x14ac:dyDescent="0.25">
      <c r="A36" s="33"/>
      <c r="B36" s="20" t="s">
        <v>67</v>
      </c>
      <c r="H36" s="22"/>
      <c r="I36" s="22"/>
    </row>
    <row r="37" spans="1:11" x14ac:dyDescent="0.25">
      <c r="A37" s="34"/>
      <c r="B37" s="12"/>
      <c r="E37" s="26" t="s">
        <v>18</v>
      </c>
      <c r="F37" s="26" t="s">
        <v>19</v>
      </c>
      <c r="H37" s="18" t="s">
        <v>32</v>
      </c>
      <c r="I37" s="18" t="s">
        <v>55</v>
      </c>
      <c r="K37" s="12"/>
    </row>
    <row r="38" spans="1:11" x14ac:dyDescent="0.25">
      <c r="A38" s="34"/>
      <c r="C38" s="135" t="s">
        <v>222</v>
      </c>
      <c r="D38" s="135"/>
      <c r="E38" s="27">
        <f>'Lease Accounting Activity'!K14</f>
        <v>999524.61913748714</v>
      </c>
      <c r="F38" s="27"/>
      <c r="H38" s="50">
        <v>348</v>
      </c>
      <c r="I38" s="50" t="s">
        <v>273</v>
      </c>
      <c r="K38" s="20" t="s">
        <v>260</v>
      </c>
    </row>
    <row r="39" spans="1:11" ht="31.5" customHeight="1" x14ac:dyDescent="0.25">
      <c r="A39" s="34"/>
      <c r="C39" s="136" t="s">
        <v>257</v>
      </c>
      <c r="D39" s="136"/>
      <c r="E39" s="27">
        <f>'Lease Accounting Activity'!L14</f>
        <v>11723.238574124614</v>
      </c>
      <c r="F39" s="27"/>
      <c r="H39" s="50">
        <v>337</v>
      </c>
      <c r="I39" s="50" t="s">
        <v>255</v>
      </c>
      <c r="K39" s="20" t="s">
        <v>261</v>
      </c>
    </row>
    <row r="40" spans="1:11" ht="30" x14ac:dyDescent="0.25">
      <c r="A40" s="34"/>
      <c r="C40" s="25"/>
      <c r="D40" s="93" t="s">
        <v>258</v>
      </c>
      <c r="E40" s="27"/>
      <c r="F40" s="27">
        <f>E39+E38</f>
        <v>1011247.8577116118</v>
      </c>
      <c r="H40" s="50">
        <v>336</v>
      </c>
      <c r="I40" s="50" t="s">
        <v>259</v>
      </c>
      <c r="K40" s="20" t="s">
        <v>261</v>
      </c>
    </row>
    <row r="41" spans="1:11" x14ac:dyDescent="0.25">
      <c r="F41" s="16"/>
    </row>
    <row r="42" spans="1:11" x14ac:dyDescent="0.25">
      <c r="A42" s="114" t="s">
        <v>58</v>
      </c>
      <c r="B42" s="115" t="s">
        <v>268</v>
      </c>
      <c r="C42" s="116"/>
      <c r="D42" s="116"/>
      <c r="E42" s="116"/>
      <c r="F42" s="116"/>
      <c r="G42" s="116"/>
      <c r="H42" s="117"/>
      <c r="I42" s="117"/>
    </row>
    <row r="43" spans="1:11" x14ac:dyDescent="0.25">
      <c r="B43" s="20" t="s">
        <v>67</v>
      </c>
    </row>
    <row r="44" spans="1:11" x14ac:dyDescent="0.25">
      <c r="A44" s="34"/>
      <c r="B44" s="12"/>
      <c r="E44" s="26" t="s">
        <v>18</v>
      </c>
      <c r="F44" s="26" t="s">
        <v>19</v>
      </c>
      <c r="H44" s="18" t="s">
        <v>32</v>
      </c>
      <c r="I44" s="18" t="s">
        <v>55</v>
      </c>
      <c r="K44" s="20" t="s">
        <v>260</v>
      </c>
    </row>
    <row r="45" spans="1:11" x14ac:dyDescent="0.25">
      <c r="C45" t="s">
        <v>30</v>
      </c>
      <c r="E45" s="27">
        <f>'Lease Accounting Activity'!O14</f>
        <v>1861740.954281043</v>
      </c>
      <c r="H45" s="17">
        <v>532</v>
      </c>
      <c r="I45" s="17" t="s">
        <v>275</v>
      </c>
    </row>
    <row r="46" spans="1:11" x14ac:dyDescent="0.25">
      <c r="D46" t="s">
        <v>225</v>
      </c>
      <c r="F46" s="27">
        <f>E45</f>
        <v>1861740.954281043</v>
      </c>
      <c r="K46" s="47"/>
    </row>
    <row r="47" spans="1:11" x14ac:dyDescent="0.25">
      <c r="F47" s="16"/>
    </row>
    <row r="48" spans="1:11" ht="33" customHeight="1" x14ac:dyDescent="0.25">
      <c r="A48" s="114" t="s">
        <v>262</v>
      </c>
      <c r="B48" s="137" t="s">
        <v>276</v>
      </c>
      <c r="C48" s="137"/>
      <c r="D48" s="137"/>
      <c r="E48" s="137"/>
      <c r="F48" s="137"/>
      <c r="G48" s="137"/>
      <c r="H48" s="137"/>
      <c r="I48" s="137"/>
    </row>
    <row r="49" spans="1:11" x14ac:dyDescent="0.25">
      <c r="B49" s="20" t="s">
        <v>42</v>
      </c>
    </row>
    <row r="50" spans="1:11" x14ac:dyDescent="0.25">
      <c r="A50" s="34"/>
      <c r="B50" s="12"/>
      <c r="E50" s="12" t="s">
        <v>18</v>
      </c>
      <c r="F50" s="12" t="s">
        <v>19</v>
      </c>
      <c r="H50" s="18" t="s">
        <v>32</v>
      </c>
      <c r="I50" s="18" t="s">
        <v>55</v>
      </c>
      <c r="K50" s="20" t="s">
        <v>260</v>
      </c>
    </row>
    <row r="51" spans="1:11" x14ac:dyDescent="0.25">
      <c r="C51" t="s">
        <v>213</v>
      </c>
      <c r="E51" s="27">
        <f>'Summary Lease Accounting'!S14</f>
        <v>1063495.1656582213</v>
      </c>
      <c r="H51" s="50">
        <v>520</v>
      </c>
      <c r="I51" s="50" t="s">
        <v>215</v>
      </c>
    </row>
    <row r="52" spans="1:11" x14ac:dyDescent="0.25">
      <c r="D52" t="s">
        <v>222</v>
      </c>
      <c r="F52" s="27">
        <f>E51</f>
        <v>1063495.1656582213</v>
      </c>
    </row>
    <row r="53" spans="1:11" x14ac:dyDescent="0.25">
      <c r="F53" s="27"/>
    </row>
    <row r="54" spans="1:11" x14ac:dyDescent="0.25">
      <c r="A54" s="114" t="s">
        <v>263</v>
      </c>
      <c r="B54" s="137" t="s">
        <v>281</v>
      </c>
      <c r="C54" s="137"/>
      <c r="D54" s="137"/>
      <c r="E54" s="137"/>
      <c r="F54" s="137"/>
      <c r="G54" s="137"/>
      <c r="H54" s="137"/>
      <c r="I54" s="137"/>
    </row>
    <row r="55" spans="1:11" x14ac:dyDescent="0.25">
      <c r="B55" s="20" t="s">
        <v>67</v>
      </c>
      <c r="F55" s="16"/>
    </row>
    <row r="56" spans="1:11" x14ac:dyDescent="0.25">
      <c r="F56" s="16"/>
    </row>
    <row r="57" spans="1:11" x14ac:dyDescent="0.25">
      <c r="A57" s="34" t="s">
        <v>53</v>
      </c>
      <c r="B57" s="12" t="s">
        <v>81</v>
      </c>
      <c r="E57" s="12" t="s">
        <v>18</v>
      </c>
      <c r="F57" s="12" t="s">
        <v>19</v>
      </c>
      <c r="H57" s="18" t="s">
        <v>32</v>
      </c>
      <c r="I57" s="18" t="s">
        <v>55</v>
      </c>
    </row>
    <row r="58" spans="1:11" ht="33.75" customHeight="1" x14ac:dyDescent="0.25">
      <c r="A58" s="34"/>
      <c r="B58" s="12"/>
      <c r="C58" s="136" t="s">
        <v>257</v>
      </c>
      <c r="D58" s="136"/>
      <c r="E58" s="28">
        <f>'Lease Accounting Activity'!N14</f>
        <v>70769.953839891779</v>
      </c>
      <c r="F58" s="16"/>
      <c r="H58" s="17">
        <v>508</v>
      </c>
      <c r="I58" s="17" t="s">
        <v>279</v>
      </c>
      <c r="K58" s="20"/>
    </row>
    <row r="59" spans="1:11" x14ac:dyDescent="0.25">
      <c r="A59" s="34"/>
      <c r="B59" s="12"/>
      <c r="D59" t="s">
        <v>66</v>
      </c>
      <c r="F59" s="28">
        <f>E58</f>
        <v>70769.953839891779</v>
      </c>
    </row>
    <row r="60" spans="1:11" x14ac:dyDescent="0.25">
      <c r="A60" s="34"/>
      <c r="B60" s="12"/>
      <c r="F60" s="28"/>
    </row>
    <row r="61" spans="1:11" x14ac:dyDescent="0.25">
      <c r="A61" s="34" t="s">
        <v>68</v>
      </c>
      <c r="B61" s="12" t="s">
        <v>82</v>
      </c>
      <c r="F61" s="28"/>
    </row>
    <row r="62" spans="1:11" x14ac:dyDescent="0.25">
      <c r="C62" t="s">
        <v>66</v>
      </c>
      <c r="E62" s="28">
        <f>E58</f>
        <v>70769.953839891779</v>
      </c>
      <c r="F62" s="16"/>
      <c r="H62" s="17" t="s">
        <v>277</v>
      </c>
      <c r="I62" s="17" t="s">
        <v>280</v>
      </c>
      <c r="K62" s="20"/>
    </row>
    <row r="63" spans="1:11" ht="30" x14ac:dyDescent="0.25">
      <c r="D63" s="109" t="s">
        <v>278</v>
      </c>
      <c r="E63" s="109"/>
      <c r="F63" s="28">
        <f>F59</f>
        <v>70769.953839891779</v>
      </c>
      <c r="K63" s="20"/>
    </row>
    <row r="64" spans="1:11" x14ac:dyDescent="0.25">
      <c r="F64" s="16"/>
    </row>
    <row r="65" spans="1:11" x14ac:dyDescent="0.25">
      <c r="A65" s="110" t="s">
        <v>266</v>
      </c>
      <c r="B65" s="111"/>
      <c r="C65" s="111"/>
      <c r="D65" s="111"/>
      <c r="E65" s="111"/>
      <c r="F65" s="111"/>
      <c r="G65" s="111"/>
      <c r="H65" s="112"/>
      <c r="I65" s="112"/>
    </row>
    <row r="66" spans="1:11" ht="9.75" customHeight="1" x14ac:dyDescent="0.25">
      <c r="F66" s="16"/>
    </row>
    <row r="67" spans="1:11" ht="48.75" customHeight="1" x14ac:dyDescent="0.25">
      <c r="A67" s="114" t="s">
        <v>287</v>
      </c>
      <c r="B67" s="137" t="s">
        <v>285</v>
      </c>
      <c r="C67" s="137"/>
      <c r="D67" s="137"/>
      <c r="E67" s="137"/>
      <c r="F67" s="137"/>
      <c r="G67" s="137"/>
      <c r="H67" s="137"/>
      <c r="I67" s="137"/>
    </row>
    <row r="69" spans="1:11" x14ac:dyDescent="0.25">
      <c r="B69" s="12"/>
      <c r="E69" s="12" t="s">
        <v>18</v>
      </c>
      <c r="F69" s="12" t="s">
        <v>19</v>
      </c>
      <c r="H69" s="18" t="s">
        <v>32</v>
      </c>
      <c r="I69" s="18" t="s">
        <v>55</v>
      </c>
      <c r="K69" s="20" t="s">
        <v>260</v>
      </c>
    </row>
    <row r="70" spans="1:11" x14ac:dyDescent="0.25">
      <c r="C70" t="s">
        <v>225</v>
      </c>
      <c r="E70" s="16">
        <f>'SBITA Amortization Schedule'!I10</f>
        <v>2707467.8988046162</v>
      </c>
      <c r="H70" s="17">
        <v>533</v>
      </c>
      <c r="I70" s="17" t="s">
        <v>282</v>
      </c>
      <c r="K70" s="47"/>
    </row>
    <row r="71" spans="1:11" x14ac:dyDescent="0.25">
      <c r="C71" t="s">
        <v>31</v>
      </c>
      <c r="E71" s="16">
        <f>F72-E70</f>
        <v>1353733.9494023076</v>
      </c>
    </row>
    <row r="72" spans="1:11" x14ac:dyDescent="0.25">
      <c r="D72" t="s">
        <v>211</v>
      </c>
      <c r="F72" s="16">
        <f>'SBITA Amortization Schedule'!J8</f>
        <v>4061201.8482069238</v>
      </c>
      <c r="H72" s="17">
        <v>534</v>
      </c>
      <c r="I72" s="17" t="s">
        <v>283</v>
      </c>
      <c r="K72" s="47"/>
    </row>
    <row r="73" spans="1:11" x14ac:dyDescent="0.25">
      <c r="F73" s="16"/>
      <c r="K73" s="47"/>
    </row>
    <row r="74" spans="1:11" ht="35.25" customHeight="1" x14ac:dyDescent="0.25">
      <c r="A74" s="128" t="s">
        <v>264</v>
      </c>
      <c r="B74" s="128"/>
      <c r="C74" s="128"/>
      <c r="D74" s="128"/>
      <c r="E74" s="128"/>
      <c r="F74" s="128"/>
      <c r="G74" s="128"/>
      <c r="H74" s="128"/>
      <c r="I74" s="128"/>
    </row>
    <row r="75" spans="1:11" x14ac:dyDescent="0.25">
      <c r="F75" s="16"/>
    </row>
    <row r="77" spans="1:11" x14ac:dyDescent="0.25">
      <c r="F77" s="27"/>
    </row>
    <row r="78" spans="1:11" x14ac:dyDescent="0.25">
      <c r="F78" s="16"/>
    </row>
  </sheetData>
  <mergeCells count="15">
    <mergeCell ref="B26:I26"/>
    <mergeCell ref="A2:I2"/>
    <mergeCell ref="B9:I9"/>
    <mergeCell ref="A10:I10"/>
    <mergeCell ref="B18:I18"/>
    <mergeCell ref="A19:I19"/>
    <mergeCell ref="A74:I74"/>
    <mergeCell ref="B54:I54"/>
    <mergeCell ref="C58:D58"/>
    <mergeCell ref="A27:I27"/>
    <mergeCell ref="B35:I35"/>
    <mergeCell ref="C38:D38"/>
    <mergeCell ref="C39:D39"/>
    <mergeCell ref="B48:I48"/>
    <mergeCell ref="B67:I67"/>
  </mergeCells>
  <hyperlinks>
    <hyperlink ref="K9" r:id="rId1" xr:uid="{01F8E597-678A-4087-A897-5C7D3BEF4ADA}"/>
    <hyperlink ref="K26" r:id="rId2" xr:uid="{B815CD0F-1EC9-4B83-B25D-D6AFAC8EAF6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zoomScaleNormal="100" workbookViewId="0">
      <selection activeCell="H3" sqref="H3"/>
    </sheetView>
  </sheetViews>
  <sheetFormatPr defaultColWidth="9.140625" defaultRowHeight="15" x14ac:dyDescent="0.25"/>
  <cols>
    <col min="1" max="1" width="1.7109375" customWidth="1"/>
    <col min="2" max="2" width="16.7109375" customWidth="1"/>
    <col min="3" max="10" width="15.28515625" customWidth="1"/>
  </cols>
  <sheetData>
    <row r="1" spans="1:22" ht="26.25" x14ac:dyDescent="0.4">
      <c r="B1" s="1" t="s">
        <v>0</v>
      </c>
      <c r="C1" s="1"/>
      <c r="D1" s="1"/>
      <c r="E1" s="1"/>
      <c r="F1" s="1"/>
      <c r="G1" s="1"/>
      <c r="H1" s="1"/>
      <c r="I1" s="1"/>
      <c r="J1" s="1"/>
      <c r="L1" s="46" t="s">
        <v>86</v>
      </c>
      <c r="M1" s="38"/>
      <c r="N1" s="38"/>
      <c r="O1" s="38"/>
      <c r="P1" s="38"/>
      <c r="Q1" s="38"/>
      <c r="R1" s="38"/>
      <c r="S1" s="38"/>
      <c r="T1" s="38"/>
      <c r="U1" s="38"/>
      <c r="V1" s="38"/>
    </row>
    <row r="2" spans="1:22" ht="15.75" x14ac:dyDescent="0.25">
      <c r="B2" s="2"/>
      <c r="C2" s="2"/>
      <c r="D2" s="2"/>
      <c r="E2" s="2"/>
      <c r="F2" s="2"/>
      <c r="G2" s="2"/>
      <c r="H2" s="2" t="s">
        <v>236</v>
      </c>
      <c r="I2" s="2"/>
      <c r="J2" s="2"/>
      <c r="L2" s="35"/>
    </row>
    <row r="3" spans="1:22" x14ac:dyDescent="0.25">
      <c r="B3" s="19" t="s">
        <v>1</v>
      </c>
      <c r="C3" s="2" t="s">
        <v>114</v>
      </c>
      <c r="D3" s="2"/>
      <c r="E3" s="2"/>
      <c r="F3" t="s">
        <v>4</v>
      </c>
      <c r="G3" s="2">
        <v>5</v>
      </c>
      <c r="H3" s="2"/>
      <c r="I3" s="2"/>
      <c r="J3" s="2"/>
    </row>
    <row r="4" spans="1:22" x14ac:dyDescent="0.25">
      <c r="B4" s="19" t="s">
        <v>2</v>
      </c>
      <c r="C4" s="2" t="s">
        <v>115</v>
      </c>
      <c r="D4" s="2"/>
      <c r="E4" s="2"/>
      <c r="F4" t="s">
        <v>5</v>
      </c>
      <c r="G4" s="2"/>
      <c r="H4" s="2"/>
      <c r="I4" s="2"/>
      <c r="J4" s="2"/>
    </row>
    <row r="5" spans="1:22" x14ac:dyDescent="0.25">
      <c r="B5" s="19" t="s">
        <v>3</v>
      </c>
      <c r="C5" s="2" t="s">
        <v>96</v>
      </c>
      <c r="D5" s="2"/>
      <c r="E5" s="2"/>
      <c r="F5" t="s">
        <v>6</v>
      </c>
      <c r="G5" s="6">
        <v>8.8999999999999999E-3</v>
      </c>
      <c r="H5" s="2"/>
      <c r="I5" s="2"/>
      <c r="J5" s="2"/>
    </row>
    <row r="6" spans="1:22" ht="15.75" thickBot="1" x14ac:dyDescent="0.3">
      <c r="B6" s="19"/>
      <c r="C6" s="2"/>
      <c r="D6" s="2"/>
      <c r="E6" s="2"/>
      <c r="G6" s="6"/>
      <c r="H6" s="2"/>
      <c r="I6" s="2"/>
      <c r="J6" s="2"/>
    </row>
    <row r="7" spans="1:22" ht="15.75" thickBot="1" x14ac:dyDescent="0.3">
      <c r="B7" s="19"/>
      <c r="C7" s="2"/>
      <c r="D7" s="138" t="s">
        <v>116</v>
      </c>
      <c r="E7" s="139"/>
      <c r="F7" s="139"/>
      <c r="G7" s="140"/>
      <c r="H7" s="138" t="s">
        <v>117</v>
      </c>
      <c r="I7" s="139"/>
      <c r="J7" s="140"/>
    </row>
    <row r="8" spans="1:22" ht="30.75" thickBot="1" x14ac:dyDescent="0.3">
      <c r="B8" s="3" t="s">
        <v>7</v>
      </c>
      <c r="C8" s="4" t="s">
        <v>8</v>
      </c>
      <c r="D8" s="4" t="s">
        <v>9</v>
      </c>
      <c r="E8" s="4" t="s">
        <v>10</v>
      </c>
      <c r="F8" s="4" t="s">
        <v>118</v>
      </c>
      <c r="G8" s="4" t="s">
        <v>119</v>
      </c>
      <c r="H8" s="4" t="s">
        <v>11</v>
      </c>
      <c r="I8" s="4" t="s">
        <v>12</v>
      </c>
      <c r="J8" s="5" t="s">
        <v>13</v>
      </c>
    </row>
    <row r="9" spans="1:22" ht="15" customHeight="1" x14ac:dyDescent="0.25">
      <c r="B9" s="48">
        <v>0</v>
      </c>
      <c r="C9" s="49"/>
      <c r="D9" s="7"/>
      <c r="E9" s="7"/>
      <c r="F9" s="7"/>
      <c r="G9" s="59">
        <v>506825.97039667674</v>
      </c>
      <c r="H9" s="7" t="s">
        <v>14</v>
      </c>
      <c r="I9" s="7"/>
      <c r="J9" s="60">
        <v>506825.97039667674</v>
      </c>
    </row>
    <row r="10" spans="1:22" x14ac:dyDescent="0.25">
      <c r="A10" s="10" t="s">
        <v>14</v>
      </c>
      <c r="B10" s="50">
        <v>1</v>
      </c>
      <c r="C10" s="51">
        <v>44805</v>
      </c>
      <c r="D10" s="58">
        <v>8633.17</v>
      </c>
      <c r="E10" s="8">
        <v>0</v>
      </c>
      <c r="F10" s="8">
        <v>8633.17</v>
      </c>
      <c r="G10" s="9">
        <v>498192.80039667676</v>
      </c>
      <c r="H10" s="8">
        <v>8447.0995066112791</v>
      </c>
      <c r="I10" s="8">
        <v>8447.0995066112791</v>
      </c>
      <c r="J10" s="11">
        <v>498378.87089006545</v>
      </c>
    </row>
    <row r="11" spans="1:22" x14ac:dyDescent="0.25">
      <c r="A11" s="10" t="s">
        <v>14</v>
      </c>
      <c r="B11" s="50">
        <v>2</v>
      </c>
      <c r="C11" s="51">
        <v>44835</v>
      </c>
      <c r="D11" s="58">
        <v>8263.6770063724653</v>
      </c>
      <c r="E11" s="8">
        <v>369.49299362753521</v>
      </c>
      <c r="F11" s="8">
        <v>8633.17</v>
      </c>
      <c r="G11" s="9">
        <v>489929.12339030427</v>
      </c>
      <c r="H11" s="8">
        <v>8447.0995066112791</v>
      </c>
      <c r="I11" s="8">
        <v>16894.199013222558</v>
      </c>
      <c r="J11" s="11">
        <v>489931.77138345421</v>
      </c>
    </row>
    <row r="12" spans="1:22" x14ac:dyDescent="0.25">
      <c r="A12" s="10" t="s">
        <v>14</v>
      </c>
      <c r="B12" s="50">
        <v>3</v>
      </c>
      <c r="C12" s="51">
        <v>44866</v>
      </c>
      <c r="D12" s="58">
        <v>8269.8059001521906</v>
      </c>
      <c r="E12" s="8">
        <v>363.36409984780897</v>
      </c>
      <c r="F12" s="8">
        <v>8633.17</v>
      </c>
      <c r="G12" s="9">
        <v>481659.31749015208</v>
      </c>
      <c r="H12" s="8">
        <v>8447.0995066112791</v>
      </c>
      <c r="I12" s="8">
        <v>25341.298519833836</v>
      </c>
      <c r="J12" s="11">
        <v>481484.67187684291</v>
      </c>
    </row>
    <row r="13" spans="1:22" x14ac:dyDescent="0.25">
      <c r="A13" s="10" t="s">
        <v>14</v>
      </c>
      <c r="B13" s="50">
        <v>4</v>
      </c>
      <c r="C13" s="51">
        <v>44896</v>
      </c>
      <c r="D13" s="58">
        <v>8275.9393395281368</v>
      </c>
      <c r="E13" s="8">
        <v>357.23066047186279</v>
      </c>
      <c r="F13" s="8">
        <v>8633.17</v>
      </c>
      <c r="G13" s="9">
        <v>473383.37815062393</v>
      </c>
      <c r="H13" s="8">
        <v>8447.0995066112791</v>
      </c>
      <c r="I13" s="8">
        <v>33788.398026445117</v>
      </c>
      <c r="J13" s="11">
        <v>473037.57237023162</v>
      </c>
    </row>
    <row r="14" spans="1:22" x14ac:dyDescent="0.25">
      <c r="A14" s="10" t="s">
        <v>14</v>
      </c>
      <c r="B14" s="50">
        <v>5</v>
      </c>
      <c r="C14" s="51">
        <v>44927</v>
      </c>
      <c r="D14" s="58">
        <v>8282.0773278716206</v>
      </c>
      <c r="E14" s="8">
        <v>351.09267212837943</v>
      </c>
      <c r="F14" s="8">
        <v>8633.17</v>
      </c>
      <c r="G14" s="9">
        <v>465101.3008227523</v>
      </c>
      <c r="H14" s="8">
        <v>8447.0995066112791</v>
      </c>
      <c r="I14" s="8">
        <v>42235.497533056398</v>
      </c>
      <c r="J14" s="11">
        <v>464590.47286362032</v>
      </c>
    </row>
    <row r="15" spans="1:22" x14ac:dyDescent="0.25">
      <c r="A15" s="10" t="s">
        <v>14</v>
      </c>
      <c r="B15" s="50">
        <v>6</v>
      </c>
      <c r="C15" s="51">
        <v>44958</v>
      </c>
      <c r="D15" s="58">
        <v>8288.2198685564581</v>
      </c>
      <c r="E15" s="8">
        <v>344.9501314435413</v>
      </c>
      <c r="F15" s="8">
        <v>8633.17</v>
      </c>
      <c r="G15" s="9">
        <v>456813.08095419582</v>
      </c>
      <c r="H15" s="8">
        <v>8447.0995066112791</v>
      </c>
      <c r="I15" s="8">
        <v>50682.597039667678</v>
      </c>
      <c r="J15" s="11">
        <v>456143.37335700908</v>
      </c>
    </row>
    <row r="16" spans="1:22" x14ac:dyDescent="0.25">
      <c r="A16" s="10" t="s">
        <v>14</v>
      </c>
      <c r="B16" s="50">
        <v>7</v>
      </c>
      <c r="C16" s="51">
        <v>44986</v>
      </c>
      <c r="D16" s="58">
        <v>8294.3669649589719</v>
      </c>
      <c r="E16" s="8">
        <v>338.80303504102858</v>
      </c>
      <c r="F16" s="8">
        <v>8633.17</v>
      </c>
      <c r="G16" s="9">
        <v>448518.71398923686</v>
      </c>
      <c r="H16" s="8">
        <v>8447.0995066112791</v>
      </c>
      <c r="I16" s="8">
        <v>59129.696546278959</v>
      </c>
      <c r="J16" s="11">
        <v>447696.27385039779</v>
      </c>
    </row>
    <row r="17" spans="1:10" x14ac:dyDescent="0.25">
      <c r="A17" s="10" t="s">
        <v>14</v>
      </c>
      <c r="B17" s="50">
        <v>8</v>
      </c>
      <c r="C17" s="51">
        <v>45017</v>
      </c>
      <c r="D17" s="58">
        <v>8300.5186204579823</v>
      </c>
      <c r="E17" s="8">
        <v>332.65137954201737</v>
      </c>
      <c r="F17" s="8">
        <v>8633.17</v>
      </c>
      <c r="G17" s="9">
        <v>440218.19536877889</v>
      </c>
      <c r="H17" s="8">
        <v>8447.0995066112791</v>
      </c>
      <c r="I17" s="8">
        <v>67576.796052890233</v>
      </c>
      <c r="J17" s="11">
        <v>439249.17434378649</v>
      </c>
    </row>
    <row r="18" spans="1:10" x14ac:dyDescent="0.25">
      <c r="A18" s="10" t="s">
        <v>14</v>
      </c>
      <c r="B18" s="50">
        <v>9</v>
      </c>
      <c r="C18" s="51">
        <v>45047</v>
      </c>
      <c r="D18" s="58">
        <v>8306.674838434823</v>
      </c>
      <c r="E18" s="8">
        <v>326.49516156517768</v>
      </c>
      <c r="F18" s="8">
        <v>8633.17</v>
      </c>
      <c r="G18" s="9">
        <v>431911.52053034405</v>
      </c>
      <c r="H18" s="8">
        <v>8447.0995066112791</v>
      </c>
      <c r="I18" s="8">
        <v>76023.895559501514</v>
      </c>
      <c r="J18" s="11">
        <v>430802.0748371752</v>
      </c>
    </row>
    <row r="19" spans="1:10" x14ac:dyDescent="0.25">
      <c r="A19" s="10" t="s">
        <v>14</v>
      </c>
      <c r="B19" s="50">
        <v>10</v>
      </c>
      <c r="C19" s="51">
        <v>45078</v>
      </c>
      <c r="D19" s="58">
        <v>8312.8356222733273</v>
      </c>
      <c r="E19" s="8">
        <v>320.33437772667185</v>
      </c>
      <c r="F19" s="8">
        <v>8633.17</v>
      </c>
      <c r="G19" s="9">
        <v>423598.68490807072</v>
      </c>
      <c r="H19" s="8">
        <v>8447.0995066112791</v>
      </c>
      <c r="I19" s="8">
        <v>84470.995066112795</v>
      </c>
      <c r="J19" s="11">
        <v>422354.97533056396</v>
      </c>
    </row>
    <row r="20" spans="1:10" x14ac:dyDescent="0.25">
      <c r="A20" s="10" t="s">
        <v>14</v>
      </c>
      <c r="B20" s="50">
        <v>11</v>
      </c>
      <c r="C20" s="51">
        <v>45108</v>
      </c>
      <c r="D20" s="8">
        <v>8319.0009753598479</v>
      </c>
      <c r="E20" s="8">
        <v>314.16902464015249</v>
      </c>
      <c r="F20" s="8">
        <v>8633.17</v>
      </c>
      <c r="G20" s="9">
        <v>415279.68393271085</v>
      </c>
      <c r="H20" s="8">
        <v>8447.0995066112791</v>
      </c>
      <c r="I20" s="8">
        <v>92918.094572724076</v>
      </c>
      <c r="J20" s="11">
        <v>413907.87582395267</v>
      </c>
    </row>
    <row r="21" spans="1:10" x14ac:dyDescent="0.25">
      <c r="A21" s="10" t="s">
        <v>14</v>
      </c>
      <c r="B21" s="50">
        <v>12</v>
      </c>
      <c r="C21" s="51">
        <v>45139</v>
      </c>
      <c r="D21" s="8">
        <v>8325.1709010832401</v>
      </c>
      <c r="E21" s="8">
        <v>307.9990989167606</v>
      </c>
      <c r="F21" s="8">
        <v>8633.17</v>
      </c>
      <c r="G21" s="9">
        <v>406954.51303162763</v>
      </c>
      <c r="H21" s="8">
        <v>8447.0995066112791</v>
      </c>
      <c r="I21" s="8">
        <v>101365.19407933536</v>
      </c>
      <c r="J21" s="11">
        <v>405460.77631734137</v>
      </c>
    </row>
    <row r="22" spans="1:10" x14ac:dyDescent="0.25">
      <c r="A22" s="10" t="s">
        <v>14</v>
      </c>
      <c r="B22" s="50">
        <v>13</v>
      </c>
      <c r="C22" s="51">
        <v>45170</v>
      </c>
      <c r="D22" s="8">
        <v>8331.3454028348769</v>
      </c>
      <c r="E22" s="8">
        <v>301.82459716512386</v>
      </c>
      <c r="F22" s="8">
        <v>8633.17</v>
      </c>
      <c r="G22" s="9">
        <v>398623.16762879275</v>
      </c>
      <c r="H22" s="8">
        <v>8447.0995066112791</v>
      </c>
      <c r="I22" s="8">
        <v>109812.29358594664</v>
      </c>
      <c r="J22" s="11">
        <v>397013.67681073013</v>
      </c>
    </row>
    <row r="23" spans="1:10" x14ac:dyDescent="0.25">
      <c r="A23" s="10" t="s">
        <v>14</v>
      </c>
      <c r="B23" s="50">
        <v>14</v>
      </c>
      <c r="C23" s="51">
        <v>45200</v>
      </c>
      <c r="D23" s="8">
        <v>8337.5244840086452</v>
      </c>
      <c r="E23" s="8">
        <v>295.64551599135467</v>
      </c>
      <c r="F23" s="8">
        <v>8633.17</v>
      </c>
      <c r="G23" s="9">
        <v>390285.64314478409</v>
      </c>
      <c r="H23" s="8">
        <v>8447.0995066112791</v>
      </c>
      <c r="I23" s="8">
        <v>118259.39309255792</v>
      </c>
      <c r="J23" s="11">
        <v>388566.57730411884</v>
      </c>
    </row>
    <row r="24" spans="1:10" x14ac:dyDescent="0.25">
      <c r="A24" s="10" t="s">
        <v>14</v>
      </c>
      <c r="B24" s="50">
        <v>15</v>
      </c>
      <c r="C24" s="51">
        <v>45231</v>
      </c>
      <c r="D24" s="8">
        <v>8343.708148000951</v>
      </c>
      <c r="E24" s="8">
        <v>289.46185199904824</v>
      </c>
      <c r="F24" s="8">
        <v>8633.17</v>
      </c>
      <c r="G24" s="9">
        <v>381941.93499678315</v>
      </c>
      <c r="H24" s="8">
        <v>8447.0995066112791</v>
      </c>
      <c r="I24" s="8">
        <v>126706.4925991692</v>
      </c>
      <c r="J24" s="11">
        <v>380119.47779750754</v>
      </c>
    </row>
    <row r="25" spans="1:10" x14ac:dyDescent="0.25">
      <c r="A25" s="10" t="s">
        <v>14</v>
      </c>
      <c r="B25" s="50">
        <v>16</v>
      </c>
      <c r="C25" s="51">
        <v>45261</v>
      </c>
      <c r="D25" s="8">
        <v>8349.8963982107198</v>
      </c>
      <c r="E25" s="8">
        <v>283.27360178928086</v>
      </c>
      <c r="F25" s="8">
        <v>8633.17</v>
      </c>
      <c r="G25" s="9">
        <v>373592.03859857243</v>
      </c>
      <c r="H25" s="8">
        <v>8447.0995066112791</v>
      </c>
      <c r="I25" s="8">
        <v>135153.59210578047</v>
      </c>
      <c r="J25" s="11">
        <v>371672.3782908963</v>
      </c>
    </row>
    <row r="26" spans="1:10" x14ac:dyDescent="0.25">
      <c r="A26" s="10" t="s">
        <v>14</v>
      </c>
      <c r="B26" s="50">
        <v>17</v>
      </c>
      <c r="C26" s="51">
        <v>45292</v>
      </c>
      <c r="D26" s="8">
        <v>8356.0892380393925</v>
      </c>
      <c r="E26" s="8">
        <v>277.0807619606079</v>
      </c>
      <c r="F26" s="8">
        <v>8633.17</v>
      </c>
      <c r="G26" s="9">
        <v>365235.94936053304</v>
      </c>
      <c r="H26" s="8">
        <v>8447.0995066112791</v>
      </c>
      <c r="I26" s="8">
        <v>143600.69161239173</v>
      </c>
      <c r="J26" s="11">
        <v>363225.27878428501</v>
      </c>
    </row>
    <row r="27" spans="1:10" x14ac:dyDescent="0.25">
      <c r="A27" s="10" t="s">
        <v>14</v>
      </c>
      <c r="B27" s="50">
        <v>18</v>
      </c>
      <c r="C27" s="51">
        <v>45323</v>
      </c>
      <c r="D27" s="8">
        <v>8362.2866708909387</v>
      </c>
      <c r="E27" s="8">
        <v>270.88332910906206</v>
      </c>
      <c r="F27" s="8">
        <v>8633.17</v>
      </c>
      <c r="G27" s="9">
        <v>356873.66268964211</v>
      </c>
      <c r="H27" s="8">
        <v>8447.0995066112791</v>
      </c>
      <c r="I27" s="8">
        <v>152047.791119003</v>
      </c>
      <c r="J27" s="11">
        <v>354778.17927767371</v>
      </c>
    </row>
    <row r="28" spans="1:10" x14ac:dyDescent="0.25">
      <c r="A28" s="10" t="s">
        <v>14</v>
      </c>
      <c r="B28" s="50">
        <v>19</v>
      </c>
      <c r="C28" s="51">
        <v>45352</v>
      </c>
      <c r="D28" s="8">
        <v>8368.4887001718489</v>
      </c>
      <c r="E28" s="8">
        <v>264.68129982815128</v>
      </c>
      <c r="F28" s="8">
        <v>8633.17</v>
      </c>
      <c r="G28" s="9">
        <v>348505.17398947023</v>
      </c>
      <c r="H28" s="8">
        <v>8447.0995066112791</v>
      </c>
      <c r="I28" s="8">
        <v>160494.89062561427</v>
      </c>
      <c r="J28" s="11">
        <v>346331.07977106248</v>
      </c>
    </row>
    <row r="29" spans="1:10" x14ac:dyDescent="0.25">
      <c r="A29" s="10" t="s">
        <v>14</v>
      </c>
      <c r="B29" s="50">
        <v>20</v>
      </c>
      <c r="C29" s="51">
        <v>45383</v>
      </c>
      <c r="D29" s="8">
        <v>8374.6953292911421</v>
      </c>
      <c r="E29" s="8">
        <v>258.4746707088571</v>
      </c>
      <c r="F29" s="8">
        <v>8633.17</v>
      </c>
      <c r="G29" s="9">
        <v>340130.47866017907</v>
      </c>
      <c r="H29" s="8">
        <v>8447.0995066112791</v>
      </c>
      <c r="I29" s="8">
        <v>168941.99013222553</v>
      </c>
      <c r="J29" s="11">
        <v>337883.98026445124</v>
      </c>
    </row>
    <row r="30" spans="1:10" x14ac:dyDescent="0.25">
      <c r="A30" s="10" t="s">
        <v>14</v>
      </c>
      <c r="B30" s="50">
        <v>21</v>
      </c>
      <c r="C30" s="51">
        <v>45413</v>
      </c>
      <c r="D30" s="8">
        <v>8380.9065616603675</v>
      </c>
      <c r="E30" s="8">
        <v>252.26343833963287</v>
      </c>
      <c r="F30" s="8">
        <v>8633.17</v>
      </c>
      <c r="G30" s="9">
        <v>331749.57209851872</v>
      </c>
      <c r="H30" s="8">
        <v>8447.0995066112791</v>
      </c>
      <c r="I30" s="8">
        <v>177389.0896388368</v>
      </c>
      <c r="J30" s="11">
        <v>329436.88075783994</v>
      </c>
    </row>
    <row r="31" spans="1:10" x14ac:dyDescent="0.25">
      <c r="A31" s="10" t="s">
        <v>14</v>
      </c>
      <c r="B31" s="50">
        <v>22</v>
      </c>
      <c r="C31" s="51">
        <v>45444</v>
      </c>
      <c r="D31" s="8">
        <v>8387.122400693599</v>
      </c>
      <c r="E31" s="8">
        <v>246.04759930640142</v>
      </c>
      <c r="F31" s="8">
        <v>8633.17</v>
      </c>
      <c r="G31" s="9">
        <v>323362.44969782513</v>
      </c>
      <c r="H31" s="8">
        <v>8447.0995066112791</v>
      </c>
      <c r="I31" s="8">
        <v>185836.18914544806</v>
      </c>
      <c r="J31" s="11">
        <v>320989.78125122865</v>
      </c>
    </row>
    <row r="32" spans="1:10" x14ac:dyDescent="0.25">
      <c r="A32" s="10" t="s">
        <v>14</v>
      </c>
      <c r="B32" s="50">
        <v>23</v>
      </c>
      <c r="C32" s="51">
        <v>45474</v>
      </c>
      <c r="D32" s="8">
        <v>8393.3428498074463</v>
      </c>
      <c r="E32" s="8">
        <v>239.82715019255366</v>
      </c>
      <c r="F32" s="8">
        <v>8633.17</v>
      </c>
      <c r="G32" s="9">
        <v>314969.10684801766</v>
      </c>
      <c r="H32" s="8">
        <v>8447.0995066112791</v>
      </c>
      <c r="I32" s="8">
        <v>194283.28865205933</v>
      </c>
      <c r="J32" s="11">
        <v>312542.68174461741</v>
      </c>
    </row>
    <row r="33" spans="1:12" x14ac:dyDescent="0.25">
      <c r="A33" s="10" t="s">
        <v>14</v>
      </c>
      <c r="B33" s="50">
        <v>24</v>
      </c>
      <c r="C33" s="51">
        <v>45505</v>
      </c>
      <c r="D33" s="8">
        <v>8399.5679124210528</v>
      </c>
      <c r="E33" s="8">
        <v>233.60208757894648</v>
      </c>
      <c r="F33" s="8">
        <v>8633.17</v>
      </c>
      <c r="G33" s="9">
        <v>306569.53893559659</v>
      </c>
      <c r="H33" s="8">
        <v>8447.0995066112791</v>
      </c>
      <c r="I33" s="8">
        <v>202730.3881586706</v>
      </c>
      <c r="J33" s="11">
        <v>304095.58223800617</v>
      </c>
    </row>
    <row r="34" spans="1:12" x14ac:dyDescent="0.25">
      <c r="A34" s="10" t="s">
        <v>14</v>
      </c>
      <c r="B34" s="50">
        <v>25</v>
      </c>
      <c r="C34" s="51">
        <v>45536</v>
      </c>
      <c r="D34" s="8">
        <v>8405.7975919560995</v>
      </c>
      <c r="E34" s="8">
        <v>227.37240804390089</v>
      </c>
      <c r="F34" s="8">
        <v>8633.17</v>
      </c>
      <c r="G34" s="9">
        <v>298163.74134364049</v>
      </c>
      <c r="H34" s="8">
        <v>8447.0995066112791</v>
      </c>
      <c r="I34" s="8">
        <v>211177.48766528186</v>
      </c>
      <c r="J34" s="11">
        <v>295648.48273139488</v>
      </c>
    </row>
    <row r="35" spans="1:12" x14ac:dyDescent="0.25">
      <c r="A35" s="10" t="s">
        <v>14</v>
      </c>
      <c r="B35" s="50">
        <v>26</v>
      </c>
      <c r="C35" s="51">
        <v>45566</v>
      </c>
      <c r="D35" s="8">
        <v>8412.0318918367993</v>
      </c>
      <c r="E35" s="8">
        <v>221.13810816320009</v>
      </c>
      <c r="F35" s="8">
        <v>8633.17</v>
      </c>
      <c r="G35" s="9">
        <v>289751.7094518037</v>
      </c>
      <c r="H35" s="8">
        <v>8447.0995066112791</v>
      </c>
      <c r="I35" s="8">
        <v>219624.58717189313</v>
      </c>
      <c r="J35" s="11">
        <v>287201.38322478358</v>
      </c>
    </row>
    <row r="36" spans="1:12" x14ac:dyDescent="0.25">
      <c r="A36" s="10" t="s">
        <v>14</v>
      </c>
      <c r="B36" s="50">
        <v>27</v>
      </c>
      <c r="C36" s="51">
        <v>45597</v>
      </c>
      <c r="D36" s="8">
        <v>8418.2708154899119</v>
      </c>
      <c r="E36" s="8">
        <v>214.89918451008782</v>
      </c>
      <c r="F36" s="8">
        <v>8633.17</v>
      </c>
      <c r="G36" s="9">
        <v>281333.43863631377</v>
      </c>
      <c r="H36" s="8">
        <v>8447.0995066112791</v>
      </c>
      <c r="I36" s="8">
        <v>228071.6866785044</v>
      </c>
      <c r="J36" s="11">
        <v>278754.28371817234</v>
      </c>
    </row>
    <row r="37" spans="1:12" x14ac:dyDescent="0.25">
      <c r="A37" s="10" t="s">
        <v>14</v>
      </c>
      <c r="B37" s="50">
        <v>28</v>
      </c>
      <c r="C37" s="51">
        <v>45627</v>
      </c>
      <c r="D37" s="8">
        <v>8424.5143663447343</v>
      </c>
      <c r="E37" s="8">
        <v>208.65563365526612</v>
      </c>
      <c r="F37" s="8">
        <v>8633.17</v>
      </c>
      <c r="G37" s="9">
        <v>272908.92426996905</v>
      </c>
      <c r="H37" s="8">
        <v>8447.0995066112791</v>
      </c>
      <c r="I37" s="8">
        <v>236518.78618511566</v>
      </c>
      <c r="J37" s="11">
        <v>270307.18421156111</v>
      </c>
    </row>
    <row r="38" spans="1:12" x14ac:dyDescent="0.25">
      <c r="A38" s="10" t="s">
        <v>14</v>
      </c>
      <c r="B38" s="50">
        <v>29</v>
      </c>
      <c r="C38" s="51">
        <v>45658</v>
      </c>
      <c r="D38" s="8">
        <v>8430.7625478331065</v>
      </c>
      <c r="E38" s="8">
        <v>202.40745216689379</v>
      </c>
      <c r="F38" s="8">
        <v>8633.17</v>
      </c>
      <c r="G38" s="9">
        <v>264478.16172213596</v>
      </c>
      <c r="H38" s="8">
        <v>8447.0995066112791</v>
      </c>
      <c r="I38" s="8">
        <v>244965.88569172693</v>
      </c>
      <c r="J38" s="11">
        <v>261860.08470494981</v>
      </c>
      <c r="L38" s="20"/>
    </row>
    <row r="39" spans="1:12" x14ac:dyDescent="0.25">
      <c r="A39" s="10" t="s">
        <v>14</v>
      </c>
      <c r="B39" s="50">
        <v>30</v>
      </c>
      <c r="C39" s="51">
        <v>45689</v>
      </c>
      <c r="D39" s="8">
        <v>8437.0153633894151</v>
      </c>
      <c r="E39" s="8">
        <v>196.15463661058422</v>
      </c>
      <c r="F39" s="8">
        <v>8633.17</v>
      </c>
      <c r="G39" s="9">
        <v>256041.14635874654</v>
      </c>
      <c r="H39" s="8">
        <v>8447.0995066112791</v>
      </c>
      <c r="I39" s="8">
        <v>253412.9851983382</v>
      </c>
      <c r="J39" s="11">
        <v>253412.98519833855</v>
      </c>
    </row>
    <row r="40" spans="1:12" x14ac:dyDescent="0.25">
      <c r="A40" s="10" t="s">
        <v>14</v>
      </c>
      <c r="B40" s="50">
        <v>31</v>
      </c>
      <c r="C40" s="51">
        <v>45717</v>
      </c>
      <c r="D40" s="8">
        <v>8443.272816450597</v>
      </c>
      <c r="E40" s="8">
        <v>189.89718354940374</v>
      </c>
      <c r="F40" s="8">
        <v>8633.17</v>
      </c>
      <c r="G40" s="9">
        <v>247597.87354229594</v>
      </c>
      <c r="H40" s="8">
        <v>8447.0995066112791</v>
      </c>
      <c r="I40" s="8">
        <v>261860.08470494946</v>
      </c>
      <c r="J40" s="11">
        <v>244965.88569172728</v>
      </c>
    </row>
    <row r="41" spans="1:12" x14ac:dyDescent="0.25">
      <c r="A41" s="10" t="s">
        <v>14</v>
      </c>
      <c r="B41" s="50">
        <v>32</v>
      </c>
      <c r="C41" s="51">
        <v>45748</v>
      </c>
      <c r="D41" s="8">
        <v>8449.5349104561301</v>
      </c>
      <c r="E41" s="8">
        <v>183.63508954386955</v>
      </c>
      <c r="F41" s="8">
        <v>8633.17</v>
      </c>
      <c r="G41" s="9">
        <v>239148.33863183981</v>
      </c>
      <c r="H41" s="8">
        <v>8447.0995066112791</v>
      </c>
      <c r="I41" s="8">
        <v>270307.18421156076</v>
      </c>
      <c r="J41" s="11">
        <v>236518.78618511598</v>
      </c>
    </row>
    <row r="42" spans="1:12" x14ac:dyDescent="0.25">
      <c r="A42" s="10" t="s">
        <v>14</v>
      </c>
      <c r="B42" s="50">
        <v>33</v>
      </c>
      <c r="C42" s="51">
        <v>45778</v>
      </c>
      <c r="D42" s="8">
        <v>8455.8016488480516</v>
      </c>
      <c r="E42" s="8">
        <v>177.36835115194793</v>
      </c>
      <c r="F42" s="8">
        <v>8633.17</v>
      </c>
      <c r="G42" s="9">
        <v>230692.53698299176</v>
      </c>
      <c r="H42" s="8">
        <v>8447.0995066112791</v>
      </c>
      <c r="I42" s="8">
        <v>278754.28371817205</v>
      </c>
      <c r="J42" s="11">
        <v>228071.68667850469</v>
      </c>
    </row>
    <row r="43" spans="1:12" x14ac:dyDescent="0.25">
      <c r="A43" s="10" t="s">
        <v>14</v>
      </c>
      <c r="B43" s="50">
        <v>34</v>
      </c>
      <c r="C43" s="51">
        <v>45809</v>
      </c>
      <c r="D43" s="8">
        <v>8462.0730350709473</v>
      </c>
      <c r="E43" s="8">
        <v>171.09696492905229</v>
      </c>
      <c r="F43" s="8">
        <v>8633.17</v>
      </c>
      <c r="G43" s="9">
        <v>222230.46394792083</v>
      </c>
      <c r="H43" s="8">
        <v>8447.0995066112791</v>
      </c>
      <c r="I43" s="8">
        <v>287201.38322478335</v>
      </c>
      <c r="J43" s="11">
        <v>219624.58717189339</v>
      </c>
    </row>
    <row r="44" spans="1:12" x14ac:dyDescent="0.25">
      <c r="A44" s="10" t="s">
        <v>14</v>
      </c>
      <c r="B44" s="50">
        <v>35</v>
      </c>
      <c r="C44" s="51">
        <v>45839</v>
      </c>
      <c r="D44" s="8">
        <v>8468.3490725719585</v>
      </c>
      <c r="E44" s="8">
        <v>164.82092742804133</v>
      </c>
      <c r="F44" s="8">
        <v>8633.17</v>
      </c>
      <c r="G44" s="9">
        <v>213762.11487534887</v>
      </c>
      <c r="H44" s="8">
        <v>8447.0995066112791</v>
      </c>
      <c r="I44" s="8">
        <v>295648.48273139464</v>
      </c>
      <c r="J44" s="11">
        <v>211177.4876652821</v>
      </c>
    </row>
    <row r="45" spans="1:12" x14ac:dyDescent="0.25">
      <c r="A45" s="10" t="s">
        <v>14</v>
      </c>
      <c r="B45" s="50">
        <v>36</v>
      </c>
      <c r="C45" s="51">
        <v>45870</v>
      </c>
      <c r="D45" s="8">
        <v>8474.6297648007821</v>
      </c>
      <c r="E45" s="8">
        <v>158.54023519921711</v>
      </c>
      <c r="F45" s="8">
        <v>8633.17</v>
      </c>
      <c r="G45" s="9">
        <v>205287.48511054809</v>
      </c>
      <c r="H45" s="8">
        <v>8447.0995066112791</v>
      </c>
      <c r="I45" s="8">
        <v>304095.58223800594</v>
      </c>
      <c r="J45" s="11">
        <v>202730.3881586708</v>
      </c>
    </row>
    <row r="46" spans="1:12" s="12" customFormat="1" x14ac:dyDescent="0.25">
      <c r="A46" s="10" t="s">
        <v>14</v>
      </c>
      <c r="B46" s="50">
        <v>37</v>
      </c>
      <c r="C46" s="51">
        <v>45901</v>
      </c>
      <c r="D46" s="8">
        <v>8480.9151152096765</v>
      </c>
      <c r="E46" s="8">
        <v>152.25488479032322</v>
      </c>
      <c r="F46" s="8">
        <v>8633.17</v>
      </c>
      <c r="G46" s="9">
        <v>196806.56999533842</v>
      </c>
      <c r="H46" s="8">
        <v>8447.0995066112791</v>
      </c>
      <c r="I46" s="8">
        <v>312542.68174461724</v>
      </c>
      <c r="J46" s="11">
        <v>194283.28865205951</v>
      </c>
    </row>
    <row r="47" spans="1:12" x14ac:dyDescent="0.25">
      <c r="A47" s="10" t="s">
        <v>14</v>
      </c>
      <c r="B47" s="50">
        <v>38</v>
      </c>
      <c r="C47" s="51">
        <v>45931</v>
      </c>
      <c r="D47" s="8">
        <v>8487.2051272534572</v>
      </c>
      <c r="E47" s="8">
        <v>145.96487274654271</v>
      </c>
      <c r="F47" s="8">
        <v>8633.17</v>
      </c>
      <c r="G47" s="9">
        <v>188319.36486808496</v>
      </c>
      <c r="H47" s="8">
        <v>8447.0995066112791</v>
      </c>
      <c r="I47" s="8">
        <v>320989.78125122853</v>
      </c>
      <c r="J47" s="11">
        <v>185836.18914544821</v>
      </c>
    </row>
    <row r="48" spans="1:12" x14ac:dyDescent="0.25">
      <c r="A48" s="10" t="s">
        <v>14</v>
      </c>
      <c r="B48" s="50">
        <v>39</v>
      </c>
      <c r="C48" s="51">
        <v>45962</v>
      </c>
      <c r="D48" s="8">
        <v>8493.499804389503</v>
      </c>
      <c r="E48" s="8">
        <v>139.67019561049636</v>
      </c>
      <c r="F48" s="8">
        <v>8633.17</v>
      </c>
      <c r="G48" s="9">
        <v>179825.86506369547</v>
      </c>
      <c r="H48" s="8">
        <v>8447.0995066112791</v>
      </c>
      <c r="I48" s="8">
        <v>329436.88075783983</v>
      </c>
      <c r="J48" s="11">
        <v>177389.08963883691</v>
      </c>
    </row>
    <row r="49" spans="1:10" x14ac:dyDescent="0.25">
      <c r="A49" s="10" t="s">
        <v>14</v>
      </c>
      <c r="B49" s="50">
        <v>40</v>
      </c>
      <c r="C49" s="51">
        <v>45992</v>
      </c>
      <c r="D49" s="8">
        <v>8499.7991500777589</v>
      </c>
      <c r="E49" s="8">
        <v>133.37084992224084</v>
      </c>
      <c r="F49" s="8">
        <v>8633.17</v>
      </c>
      <c r="G49" s="9">
        <v>171326.0659136177</v>
      </c>
      <c r="H49" s="8">
        <v>8447.0995066112791</v>
      </c>
      <c r="I49" s="8">
        <v>337883.98026445112</v>
      </c>
      <c r="J49" s="11">
        <v>168941.99013222562</v>
      </c>
    </row>
    <row r="50" spans="1:10" x14ac:dyDescent="0.25">
      <c r="A50" s="10" t="s">
        <v>14</v>
      </c>
      <c r="B50" s="50">
        <v>41</v>
      </c>
      <c r="C50" s="51">
        <v>46023</v>
      </c>
      <c r="D50" s="8">
        <v>8506.1031677807332</v>
      </c>
      <c r="E50" s="8">
        <v>127.0668322192665</v>
      </c>
      <c r="F50" s="8">
        <v>8633.17</v>
      </c>
      <c r="G50" s="9">
        <v>162819.96274583697</v>
      </c>
      <c r="H50" s="8">
        <v>8447.0995066112791</v>
      </c>
      <c r="I50" s="8">
        <v>346331.07977106242</v>
      </c>
      <c r="J50" s="11">
        <v>160494.89062561432</v>
      </c>
    </row>
    <row r="51" spans="1:10" x14ac:dyDescent="0.25">
      <c r="A51" s="10" t="s">
        <v>14</v>
      </c>
      <c r="B51" s="50">
        <v>42</v>
      </c>
      <c r="C51" s="51">
        <v>46054</v>
      </c>
      <c r="D51" s="8">
        <v>8512.4118609635043</v>
      </c>
      <c r="E51" s="8">
        <v>120.75813903649578</v>
      </c>
      <c r="F51" s="8">
        <v>8633.17</v>
      </c>
      <c r="G51" s="9">
        <v>154307.55088487346</v>
      </c>
      <c r="H51" s="8">
        <v>8447.0995066112791</v>
      </c>
      <c r="I51" s="8">
        <v>354778.17927767371</v>
      </c>
      <c r="J51" s="11">
        <v>152047.79111900303</v>
      </c>
    </row>
    <row r="52" spans="1:10" x14ac:dyDescent="0.25">
      <c r="A52" s="10" t="s">
        <v>14</v>
      </c>
      <c r="B52" s="50">
        <v>43</v>
      </c>
      <c r="C52" s="51">
        <v>46082</v>
      </c>
      <c r="D52" s="8">
        <v>8518.725233093719</v>
      </c>
      <c r="E52" s="8">
        <v>114.44476690628119</v>
      </c>
      <c r="F52" s="8">
        <v>8633.17</v>
      </c>
      <c r="G52" s="9">
        <v>145788.82565177974</v>
      </c>
      <c r="H52" s="8">
        <v>8447.0995066112791</v>
      </c>
      <c r="I52" s="8">
        <v>363225.27878428501</v>
      </c>
      <c r="J52" s="11">
        <v>143600.69161239173</v>
      </c>
    </row>
    <row r="53" spans="1:10" x14ac:dyDescent="0.25">
      <c r="A53" s="10" t="s">
        <v>14</v>
      </c>
      <c r="B53" s="50">
        <v>44</v>
      </c>
      <c r="C53" s="51">
        <v>46113</v>
      </c>
      <c r="D53" s="8">
        <v>8525.0432876415962</v>
      </c>
      <c r="E53" s="8">
        <v>108.12671235840335</v>
      </c>
      <c r="F53" s="8">
        <v>8633.17</v>
      </c>
      <c r="G53" s="9">
        <v>137263.78236413814</v>
      </c>
      <c r="H53" s="8">
        <v>8447.0995066112791</v>
      </c>
      <c r="I53" s="8">
        <v>371672.3782908963</v>
      </c>
      <c r="J53" s="11">
        <v>135153.59210578044</v>
      </c>
    </row>
    <row r="54" spans="1:10" x14ac:dyDescent="0.25">
      <c r="A54" s="10" t="s">
        <v>14</v>
      </c>
      <c r="B54" s="50">
        <v>45</v>
      </c>
      <c r="C54" s="51">
        <v>46143</v>
      </c>
      <c r="D54" s="8">
        <v>8531.3660280799304</v>
      </c>
      <c r="E54" s="8">
        <v>101.80397192006917</v>
      </c>
      <c r="F54" s="8">
        <v>8633.17</v>
      </c>
      <c r="G54" s="9">
        <v>128732.4163360582</v>
      </c>
      <c r="H54" s="8">
        <v>8447.0995066112791</v>
      </c>
      <c r="I54" s="8">
        <v>380119.4777975076</v>
      </c>
      <c r="J54" s="11">
        <v>126706.49259916914</v>
      </c>
    </row>
    <row r="55" spans="1:10" x14ac:dyDescent="0.25">
      <c r="A55" s="10" t="s">
        <v>14</v>
      </c>
      <c r="B55" s="50">
        <v>46</v>
      </c>
      <c r="C55" s="51">
        <v>46174</v>
      </c>
      <c r="D55" s="8">
        <v>8537.6934578840901</v>
      </c>
      <c r="E55" s="8">
        <v>95.476542115909893</v>
      </c>
      <c r="F55" s="8">
        <v>8633.17</v>
      </c>
      <c r="G55" s="9">
        <v>120194.72287817411</v>
      </c>
      <c r="H55" s="8">
        <v>8447.0995066112791</v>
      </c>
      <c r="I55" s="8">
        <v>388566.57730411889</v>
      </c>
      <c r="J55" s="11">
        <v>118259.39309255785</v>
      </c>
    </row>
    <row r="56" spans="1:10" x14ac:dyDescent="0.25">
      <c r="A56" s="10" t="s">
        <v>14</v>
      </c>
      <c r="B56" s="50">
        <v>47</v>
      </c>
      <c r="C56" s="51">
        <v>46204</v>
      </c>
      <c r="D56" s="8">
        <v>8544.0255805320212</v>
      </c>
      <c r="E56" s="8">
        <v>89.144419467979191</v>
      </c>
      <c r="F56" s="8">
        <v>8633.17</v>
      </c>
      <c r="G56" s="9">
        <v>111650.69729764209</v>
      </c>
      <c r="H56" s="8">
        <v>8447.0995066112791</v>
      </c>
      <c r="I56" s="8">
        <v>397013.67681073019</v>
      </c>
      <c r="J56" s="11">
        <v>109812.29358594655</v>
      </c>
    </row>
    <row r="57" spans="1:10" x14ac:dyDescent="0.25">
      <c r="A57" s="10" t="s">
        <v>14</v>
      </c>
      <c r="B57" s="50">
        <v>48</v>
      </c>
      <c r="C57" s="51">
        <v>46235</v>
      </c>
      <c r="D57" s="8">
        <v>8550.362399504249</v>
      </c>
      <c r="E57" s="8">
        <v>82.807600495751274</v>
      </c>
      <c r="F57" s="8">
        <v>8633.17</v>
      </c>
      <c r="G57" s="9">
        <v>103100.33489813785</v>
      </c>
      <c r="H57" s="8">
        <v>8447.0995066112791</v>
      </c>
      <c r="I57" s="8">
        <v>405460.77631734149</v>
      </c>
      <c r="J57" s="11">
        <v>101365.19407933526</v>
      </c>
    </row>
    <row r="58" spans="1:10" x14ac:dyDescent="0.25">
      <c r="A58" s="10" t="s">
        <v>14</v>
      </c>
      <c r="B58" s="50">
        <v>49</v>
      </c>
      <c r="C58" s="51">
        <v>46266</v>
      </c>
      <c r="D58" s="8">
        <v>8556.7039182838816</v>
      </c>
      <c r="E58" s="8">
        <v>76.466081716118964</v>
      </c>
      <c r="F58" s="8">
        <v>8633.17</v>
      </c>
      <c r="G58" s="9">
        <v>94543.630979853973</v>
      </c>
      <c r="H58" s="8">
        <v>8447.0995066112791</v>
      </c>
      <c r="I58" s="8">
        <v>413907.87582395278</v>
      </c>
      <c r="J58" s="11">
        <v>92918.09457272396</v>
      </c>
    </row>
    <row r="59" spans="1:10" x14ac:dyDescent="0.25">
      <c r="A59" s="10" t="s">
        <v>14</v>
      </c>
      <c r="B59" s="50">
        <v>50</v>
      </c>
      <c r="C59" s="51">
        <v>46296</v>
      </c>
      <c r="D59" s="8">
        <v>8563.0501403566086</v>
      </c>
      <c r="E59" s="8">
        <v>70.119859643391749</v>
      </c>
      <c r="F59" s="8">
        <v>8633.17</v>
      </c>
      <c r="G59" s="9">
        <v>85980.580839497357</v>
      </c>
      <c r="H59" s="8">
        <v>8447.0995066112791</v>
      </c>
      <c r="I59" s="8">
        <v>422354.97533056408</v>
      </c>
      <c r="J59" s="11">
        <v>84470.995066112664</v>
      </c>
    </row>
    <row r="60" spans="1:10" x14ac:dyDescent="0.25">
      <c r="A60" s="10" t="s">
        <v>14</v>
      </c>
      <c r="B60" s="50">
        <v>51</v>
      </c>
      <c r="C60" s="51">
        <v>46327</v>
      </c>
      <c r="D60" s="8">
        <v>8569.4010692107058</v>
      </c>
      <c r="E60" s="8">
        <v>63.768930789293925</v>
      </c>
      <c r="F60" s="8">
        <v>8633.17</v>
      </c>
      <c r="G60" s="9">
        <v>77411.179770286646</v>
      </c>
      <c r="H60" s="8">
        <v>8447.0995066112791</v>
      </c>
      <c r="I60" s="8">
        <v>430802.07483717537</v>
      </c>
      <c r="J60" s="11">
        <v>76023.895559501369</v>
      </c>
    </row>
    <row r="61" spans="1:10" x14ac:dyDescent="0.25">
      <c r="A61" s="10" t="s">
        <v>14</v>
      </c>
      <c r="B61" s="50">
        <v>52</v>
      </c>
      <c r="C61" s="51">
        <v>46357</v>
      </c>
      <c r="D61" s="8">
        <v>8575.7567083370377</v>
      </c>
      <c r="E61" s="8">
        <v>57.413291662962656</v>
      </c>
      <c r="F61" s="8">
        <v>8633.17</v>
      </c>
      <c r="G61" s="9">
        <v>68835.423061949608</v>
      </c>
      <c r="H61" s="8">
        <v>8447.0995066112791</v>
      </c>
      <c r="I61" s="8">
        <v>439249.17434378667</v>
      </c>
      <c r="J61" s="11">
        <v>67576.796052890073</v>
      </c>
    </row>
    <row r="62" spans="1:10" x14ac:dyDescent="0.25">
      <c r="A62" s="10" t="s">
        <v>14</v>
      </c>
      <c r="B62" s="50">
        <v>53</v>
      </c>
      <c r="C62" s="51">
        <v>46388</v>
      </c>
      <c r="D62" s="8">
        <v>8582.1170612290534</v>
      </c>
      <c r="E62" s="8">
        <v>51.052938770946014</v>
      </c>
      <c r="F62" s="8">
        <v>8633.17</v>
      </c>
      <c r="G62" s="9">
        <v>60253.306000720557</v>
      </c>
      <c r="H62" s="8">
        <v>8447.0995066112791</v>
      </c>
      <c r="I62" s="8">
        <v>447696.27385039796</v>
      </c>
      <c r="J62" s="11">
        <v>59129.696546278778</v>
      </c>
    </row>
    <row r="63" spans="1:10" x14ac:dyDescent="0.25">
      <c r="A63" s="10" t="s">
        <v>14</v>
      </c>
      <c r="B63" s="50">
        <v>54</v>
      </c>
      <c r="C63" s="51">
        <v>46419</v>
      </c>
      <c r="D63" s="8">
        <v>8588.4821313827997</v>
      </c>
      <c r="E63" s="8">
        <v>44.687868617201133</v>
      </c>
      <c r="F63" s="8">
        <v>8633.17</v>
      </c>
      <c r="G63" s="9">
        <v>51664.823869337757</v>
      </c>
      <c r="H63" s="8">
        <v>8447.0995066112791</v>
      </c>
      <c r="I63" s="8">
        <v>456143.37335700926</v>
      </c>
      <c r="J63" s="11">
        <v>50682.597039667482</v>
      </c>
    </row>
    <row r="64" spans="1:10" x14ac:dyDescent="0.25">
      <c r="A64" s="10" t="s">
        <v>14</v>
      </c>
      <c r="B64" s="50">
        <v>55</v>
      </c>
      <c r="C64" s="51">
        <v>46447</v>
      </c>
      <c r="D64" s="8">
        <v>8594.851922296908</v>
      </c>
      <c r="E64" s="8">
        <v>38.318077703092229</v>
      </c>
      <c r="F64" s="8">
        <v>8633.17</v>
      </c>
      <c r="G64" s="9">
        <v>43069.971947040845</v>
      </c>
      <c r="H64" s="8">
        <v>8447.0995066112791</v>
      </c>
      <c r="I64" s="8">
        <v>464590.47286362055</v>
      </c>
      <c r="J64" s="11">
        <v>42235.497533056187</v>
      </c>
    </row>
    <row r="65" spans="1:10" x14ac:dyDescent="0.25">
      <c r="A65" s="10" t="s">
        <v>14</v>
      </c>
      <c r="B65" s="50">
        <v>56</v>
      </c>
      <c r="C65" s="51">
        <v>46478</v>
      </c>
      <c r="D65" s="8">
        <v>8601.226437472611</v>
      </c>
      <c r="E65" s="8">
        <v>31.943562527388686</v>
      </c>
      <c r="F65" s="8">
        <v>8633.17</v>
      </c>
      <c r="G65" s="9">
        <v>34468.745509568238</v>
      </c>
      <c r="H65" s="8">
        <v>8447.0995066112791</v>
      </c>
      <c r="I65" s="8">
        <v>473037.57237023185</v>
      </c>
      <c r="J65" s="11">
        <v>33788.398026444891</v>
      </c>
    </row>
    <row r="66" spans="1:10" x14ac:dyDescent="0.25">
      <c r="A66" s="10" t="s">
        <v>14</v>
      </c>
      <c r="B66" s="50">
        <v>57</v>
      </c>
      <c r="C66" s="51">
        <v>46508</v>
      </c>
      <c r="D66" s="8">
        <v>8607.605680413737</v>
      </c>
      <c r="E66" s="8">
        <v>25.564319586263167</v>
      </c>
      <c r="F66" s="8">
        <v>8633.17</v>
      </c>
      <c r="G66" s="9">
        <v>25861.139829154501</v>
      </c>
      <c r="H66" s="8">
        <v>8447.0995066112791</v>
      </c>
      <c r="I66" s="8">
        <v>481484.67187684315</v>
      </c>
      <c r="J66" s="11">
        <v>25341.298519833595</v>
      </c>
    </row>
    <row r="67" spans="1:10" x14ac:dyDescent="0.25">
      <c r="A67" s="10" t="s">
        <v>14</v>
      </c>
      <c r="B67" s="50">
        <v>58</v>
      </c>
      <c r="C67" s="51">
        <v>46539</v>
      </c>
      <c r="D67" s="8">
        <v>8613.98965462671</v>
      </c>
      <c r="E67" s="8">
        <v>19.180345373289647</v>
      </c>
      <c r="F67" s="8">
        <v>8633.17</v>
      </c>
      <c r="G67" s="9">
        <v>17247.150174527793</v>
      </c>
      <c r="H67" s="8">
        <v>8447.0995066112791</v>
      </c>
      <c r="I67" s="8">
        <v>489931.77138345444</v>
      </c>
      <c r="J67" s="11">
        <v>16894.1990132223</v>
      </c>
    </row>
    <row r="68" spans="1:10" x14ac:dyDescent="0.25">
      <c r="A68" s="10" t="s">
        <v>14</v>
      </c>
      <c r="B68" s="50">
        <v>59</v>
      </c>
      <c r="C68" s="51">
        <v>46569</v>
      </c>
      <c r="D68" s="8">
        <v>8620.378363620559</v>
      </c>
      <c r="E68" s="8">
        <v>12.791636379441504</v>
      </c>
      <c r="F68" s="8">
        <v>8633.17</v>
      </c>
      <c r="G68" s="9">
        <v>8626.7718109072339</v>
      </c>
      <c r="H68" s="8">
        <v>8447.0995066112791</v>
      </c>
      <c r="I68" s="8">
        <v>498378.87089006574</v>
      </c>
      <c r="J68" s="11">
        <v>8447.0995066110045</v>
      </c>
    </row>
    <row r="69" spans="1:10" x14ac:dyDescent="0.25">
      <c r="A69" s="10" t="s">
        <v>14</v>
      </c>
      <c r="B69" s="50">
        <v>60</v>
      </c>
      <c r="C69" s="51">
        <v>46600</v>
      </c>
      <c r="D69" s="8">
        <v>8626.7718109069101</v>
      </c>
      <c r="E69" s="8">
        <v>6.3981890930895888</v>
      </c>
      <c r="F69" s="8">
        <v>8633.17</v>
      </c>
      <c r="G69" s="9">
        <v>3.2378011383116245E-10</v>
      </c>
      <c r="H69" s="8">
        <v>8447.0995066112791</v>
      </c>
      <c r="I69" s="8">
        <v>506825.97039667703</v>
      </c>
      <c r="J69" s="11">
        <v>-2.9103830456733704E-10</v>
      </c>
    </row>
    <row r="70" spans="1:10" x14ac:dyDescent="0.25">
      <c r="A70" s="10" t="s">
        <v>14</v>
      </c>
      <c r="B70" s="50" t="s">
        <v>15</v>
      </c>
      <c r="C70" s="51"/>
      <c r="D70" s="8">
        <v>506825.97039667622</v>
      </c>
      <c r="E70" s="8">
        <v>11164.229603323663</v>
      </c>
      <c r="F70" s="8">
        <v>517990.19999999972</v>
      </c>
      <c r="G70" s="9"/>
      <c r="H70" s="8">
        <v>506825.97039667703</v>
      </c>
      <c r="I70" s="8"/>
      <c r="J70" s="11"/>
    </row>
    <row r="71" spans="1:10" x14ac:dyDescent="0.25">
      <c r="A71" s="10" t="s">
        <v>14</v>
      </c>
      <c r="B71" s="50"/>
      <c r="C71" s="51"/>
      <c r="D71" s="8"/>
      <c r="E71" s="8"/>
      <c r="F71" s="8"/>
      <c r="G71" s="9"/>
      <c r="H71" s="8"/>
      <c r="I71" s="8"/>
      <c r="J71" s="11"/>
    </row>
    <row r="72" spans="1:10" x14ac:dyDescent="0.25">
      <c r="A72" s="10" t="s">
        <v>14</v>
      </c>
      <c r="B72" s="50"/>
      <c r="C72" s="51"/>
      <c r="D72" s="8"/>
      <c r="E72" s="8"/>
      <c r="F72" s="8"/>
      <c r="G72" s="9"/>
      <c r="H72" s="8"/>
      <c r="I72" s="8"/>
      <c r="J72" s="11"/>
    </row>
    <row r="73" spans="1:10" x14ac:dyDescent="0.25">
      <c r="A73" s="10" t="s">
        <v>14</v>
      </c>
      <c r="B73" s="50"/>
      <c r="C73" s="51"/>
      <c r="D73" s="8"/>
      <c r="E73" s="8"/>
      <c r="F73" s="8"/>
      <c r="G73" s="9"/>
      <c r="H73" s="8"/>
      <c r="I73" s="8"/>
      <c r="J73" s="11"/>
    </row>
    <row r="74" spans="1:10" x14ac:dyDescent="0.25">
      <c r="A74" s="10" t="s">
        <v>14</v>
      </c>
      <c r="B74" s="50"/>
      <c r="C74" s="51"/>
      <c r="D74" s="8"/>
      <c r="E74" s="8"/>
      <c r="F74" s="8"/>
      <c r="G74" s="9"/>
      <c r="H74" s="8"/>
      <c r="I74" s="8"/>
      <c r="J74" s="11"/>
    </row>
    <row r="75" spans="1:10" x14ac:dyDescent="0.25">
      <c r="A75" s="10" t="s">
        <v>14</v>
      </c>
      <c r="B75" s="50"/>
      <c r="C75" s="51"/>
      <c r="D75" s="8"/>
      <c r="E75" s="8"/>
      <c r="F75" s="8"/>
      <c r="G75" s="9"/>
      <c r="H75" s="8"/>
      <c r="I75" s="8"/>
      <c r="J75" s="11"/>
    </row>
    <row r="76" spans="1:10" x14ac:dyDescent="0.25">
      <c r="A76" s="10" t="s">
        <v>14</v>
      </c>
      <c r="B76" s="50"/>
      <c r="C76" s="51"/>
      <c r="D76" s="8"/>
      <c r="E76" s="8"/>
      <c r="F76" s="8"/>
      <c r="G76" s="9"/>
      <c r="H76" s="8"/>
      <c r="I76" s="8"/>
      <c r="J76" s="11"/>
    </row>
    <row r="77" spans="1:10" x14ac:dyDescent="0.25">
      <c r="A77" s="10" t="s">
        <v>14</v>
      </c>
      <c r="B77" s="50"/>
      <c r="C77" s="51"/>
      <c r="D77" s="8"/>
      <c r="E77" s="8"/>
      <c r="F77" s="8"/>
      <c r="G77" s="9"/>
      <c r="H77" s="8"/>
      <c r="I77" s="8"/>
      <c r="J77" s="11"/>
    </row>
    <row r="78" spans="1:10" x14ac:dyDescent="0.25">
      <c r="A78" s="10" t="s">
        <v>14</v>
      </c>
      <c r="B78" s="50"/>
      <c r="C78" s="51"/>
      <c r="D78" s="8"/>
      <c r="E78" s="8"/>
      <c r="F78" s="8"/>
      <c r="G78" s="9"/>
      <c r="H78" s="8"/>
      <c r="I78" s="8"/>
      <c r="J78" s="11"/>
    </row>
    <row r="79" spans="1:10" x14ac:dyDescent="0.25">
      <c r="A79" s="10" t="s">
        <v>14</v>
      </c>
      <c r="B79" s="50"/>
      <c r="C79" s="51"/>
      <c r="D79" s="8"/>
      <c r="E79" s="8"/>
      <c r="F79" s="8"/>
      <c r="G79" s="9"/>
      <c r="H79" s="8"/>
      <c r="I79" s="8"/>
      <c r="J79" s="11"/>
    </row>
    <row r="80" spans="1:10" x14ac:dyDescent="0.25">
      <c r="A80" s="10" t="s">
        <v>14</v>
      </c>
      <c r="B80" s="50"/>
      <c r="C80" s="51"/>
      <c r="D80" s="8"/>
      <c r="E80" s="8"/>
      <c r="F80" s="8"/>
      <c r="G80" s="9"/>
      <c r="H80" s="8"/>
      <c r="I80" s="8"/>
      <c r="J80" s="11"/>
    </row>
    <row r="81" spans="1:10" ht="15.75" thickBot="1" x14ac:dyDescent="0.3">
      <c r="A81" s="10" t="s">
        <v>14</v>
      </c>
      <c r="B81" s="50"/>
      <c r="C81" s="51"/>
      <c r="D81" s="8"/>
      <c r="E81" s="8"/>
      <c r="F81" s="8"/>
      <c r="G81" s="9"/>
      <c r="H81" s="8"/>
      <c r="I81" s="8"/>
      <c r="J81" s="11"/>
    </row>
    <row r="82" spans="1:10" ht="15.75" thickBot="1" x14ac:dyDescent="0.3">
      <c r="B82" s="13"/>
      <c r="C82" s="13"/>
      <c r="D82" s="14"/>
      <c r="E82" s="14"/>
      <c r="F82" s="14"/>
      <c r="G82" s="15"/>
      <c r="H82" s="15"/>
      <c r="I82" s="13"/>
      <c r="J82" s="13"/>
    </row>
    <row r="83" spans="1:10" ht="15.75" thickTop="1" x14ac:dyDescent="0.25"/>
    <row r="86" spans="1:10" x14ac:dyDescent="0.25">
      <c r="B86" s="20"/>
    </row>
  </sheetData>
  <mergeCells count="2">
    <mergeCell ref="D7:G7"/>
    <mergeCell ref="H7:J7"/>
  </mergeCells>
  <pageMargins left="0.7" right="0.7" top="0.75" bottom="0.75" header="0.3" footer="0.3"/>
  <pageSetup scale="86" fitToHeight="0" orientation="landscape" horizontalDpi="200" verticalDpi="200" r:id="rId1"/>
  <headerFooter differentFirst="1">
    <oddHeader>&amp;CIndividual Lease Amortization Schedule</oddHeader>
    <oddFooter>&amp;LSource: Washington State Facilities Portfolio Management Tool
9/20/2021 10:35 AM&amp;RPage &amp;P</oddFooter>
    <firstFooter>&amp;LSource: Washington State Facilities Portfolio Management Tool
9/20/2021 10:35 AM&amp;RPage &amp;P</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28FC-8168-4F23-95AC-5D7FBAD47D79}">
  <sheetPr>
    <pageSetUpPr fitToPage="1"/>
  </sheetPr>
  <dimension ref="A1:L13"/>
  <sheetViews>
    <sheetView zoomScaleNormal="100" workbookViewId="0">
      <selection activeCell="H11" sqref="H11"/>
    </sheetView>
  </sheetViews>
  <sheetFormatPr defaultColWidth="9.140625" defaultRowHeight="15" x14ac:dyDescent="0.25"/>
  <cols>
    <col min="1" max="1" width="1.7109375" customWidth="1"/>
    <col min="2" max="2" width="16.7109375" customWidth="1"/>
    <col min="3" max="10" width="15.28515625" customWidth="1"/>
    <col min="12" max="12" width="14.28515625" bestFit="1" customWidth="1"/>
  </cols>
  <sheetData>
    <row r="1" spans="1:12" ht="26.25" x14ac:dyDescent="0.4">
      <c r="B1" s="1" t="s">
        <v>0</v>
      </c>
      <c r="C1" s="1"/>
      <c r="D1" s="1"/>
      <c r="E1" s="1"/>
      <c r="F1" s="1"/>
      <c r="G1" s="1"/>
      <c r="H1" s="1"/>
      <c r="I1" s="1"/>
      <c r="J1" s="1"/>
    </row>
    <row r="2" spans="1:12" x14ac:dyDescent="0.25">
      <c r="B2" s="2"/>
      <c r="C2" s="2"/>
      <c r="D2" s="2"/>
      <c r="E2" s="2"/>
      <c r="F2" s="2"/>
      <c r="G2" s="2"/>
      <c r="H2" s="2" t="s">
        <v>238</v>
      </c>
      <c r="I2" s="2"/>
      <c r="J2" s="2"/>
    </row>
    <row r="3" spans="1:12" x14ac:dyDescent="0.25">
      <c r="B3" s="19" t="s">
        <v>1</v>
      </c>
      <c r="C3" s="2" t="s">
        <v>237</v>
      </c>
      <c r="D3" s="2"/>
      <c r="E3" s="2"/>
      <c r="F3" t="s">
        <v>4</v>
      </c>
      <c r="G3" s="2">
        <v>3</v>
      </c>
      <c r="H3" s="2"/>
      <c r="I3" s="2"/>
      <c r="J3" s="2"/>
    </row>
    <row r="4" spans="1:12" x14ac:dyDescent="0.25">
      <c r="B4" s="19" t="s">
        <v>2</v>
      </c>
      <c r="C4" s="2">
        <v>25726</v>
      </c>
      <c r="D4" s="2"/>
      <c r="E4" s="2"/>
      <c r="F4" t="s">
        <v>5</v>
      </c>
      <c r="G4" s="2"/>
      <c r="H4" s="2"/>
      <c r="I4" s="2"/>
      <c r="J4" s="2"/>
    </row>
    <row r="5" spans="1:12" ht="15.75" thickBot="1" x14ac:dyDescent="0.3">
      <c r="B5" s="19" t="s">
        <v>3</v>
      </c>
      <c r="C5" s="2" t="s">
        <v>229</v>
      </c>
      <c r="D5" s="2"/>
      <c r="E5" s="2"/>
      <c r="F5" t="s">
        <v>6</v>
      </c>
      <c r="G5" s="6">
        <v>3.7400000000000003E-2</v>
      </c>
      <c r="H5" s="2"/>
      <c r="I5" s="2"/>
      <c r="J5" s="2"/>
    </row>
    <row r="6" spans="1:12" ht="15.75" thickBot="1" x14ac:dyDescent="0.3">
      <c r="B6" s="19"/>
      <c r="C6" s="2"/>
      <c r="D6" s="141" t="s">
        <v>116</v>
      </c>
      <c r="E6" s="142"/>
      <c r="F6" s="142"/>
      <c r="G6" s="143"/>
      <c r="H6" s="141" t="s">
        <v>117</v>
      </c>
      <c r="I6" s="142"/>
      <c r="J6" s="143"/>
    </row>
    <row r="7" spans="1:12" ht="30.75" thickBot="1" x14ac:dyDescent="0.3">
      <c r="B7" s="3" t="s">
        <v>7</v>
      </c>
      <c r="C7" s="4" t="s">
        <v>8</v>
      </c>
      <c r="D7" s="4" t="s">
        <v>9</v>
      </c>
      <c r="E7" s="4" t="s">
        <v>10</v>
      </c>
      <c r="F7" s="4" t="s">
        <v>118</v>
      </c>
      <c r="G7" s="4" t="s">
        <v>119</v>
      </c>
      <c r="H7" s="4" t="s">
        <v>11</v>
      </c>
      <c r="I7" s="4" t="s">
        <v>12</v>
      </c>
      <c r="J7" s="5" t="s">
        <v>13</v>
      </c>
    </row>
    <row r="8" spans="1:12" ht="15" customHeight="1" x14ac:dyDescent="0.25">
      <c r="B8" s="48">
        <v>0</v>
      </c>
      <c r="C8" s="49"/>
      <c r="D8" s="7"/>
      <c r="E8" s="7"/>
      <c r="F8" s="7"/>
      <c r="G8" s="89">
        <v>1761201.848206924</v>
      </c>
      <c r="H8" s="7" t="s">
        <v>14</v>
      </c>
      <c r="I8" s="7"/>
      <c r="J8" s="88">
        <v>4061201.8482069238</v>
      </c>
      <c r="L8" s="92">
        <f>J8-G8</f>
        <v>2300000</v>
      </c>
    </row>
    <row r="9" spans="1:12" x14ac:dyDescent="0.25">
      <c r="A9" s="10" t="s">
        <v>14</v>
      </c>
      <c r="B9" s="50">
        <v>1</v>
      </c>
      <c r="C9" s="51">
        <v>44743</v>
      </c>
      <c r="D9" s="8">
        <f>F9-E9</f>
        <v>608750</v>
      </c>
      <c r="E9" s="8">
        <v>0</v>
      </c>
      <c r="F9" s="8">
        <v>608750</v>
      </c>
      <c r="G9" s="9">
        <f>G8-D9</f>
        <v>1152451.848206924</v>
      </c>
      <c r="H9" s="8">
        <v>1353733.9494023081</v>
      </c>
      <c r="I9" s="8">
        <f>IF(H9="","",I8+H9)</f>
        <v>1353733.9494023081</v>
      </c>
      <c r="J9" s="11">
        <f>IF(H9="","",$J$8-I9)</f>
        <v>2707467.8988046157</v>
      </c>
    </row>
    <row r="10" spans="1:12" x14ac:dyDescent="0.25">
      <c r="A10" s="10" t="s">
        <v>14</v>
      </c>
      <c r="B10" s="50">
        <v>2</v>
      </c>
      <c r="C10" s="51">
        <v>45108</v>
      </c>
      <c r="D10" s="8">
        <f>F10-E10</f>
        <v>565648.30087706109</v>
      </c>
      <c r="E10" s="8">
        <v>43101.699122938953</v>
      </c>
      <c r="F10" s="8">
        <v>608750</v>
      </c>
      <c r="G10" s="9">
        <f>G9-D10</f>
        <v>586803.54732986295</v>
      </c>
      <c r="H10" s="8">
        <v>1353733.9494023081</v>
      </c>
      <c r="I10" s="8">
        <f>IF(H10="","",I9+H10)</f>
        <v>2707467.8988046162</v>
      </c>
      <c r="J10" s="11">
        <f>IF(H10="","",$J$8-I10)</f>
        <v>1353733.9494023076</v>
      </c>
    </row>
    <row r="11" spans="1:12" ht="15.75" thickBot="1" x14ac:dyDescent="0.3">
      <c r="A11" s="10" t="s">
        <v>14</v>
      </c>
      <c r="B11" s="50">
        <v>3</v>
      </c>
      <c r="C11" s="51">
        <v>45474</v>
      </c>
      <c r="D11" s="8">
        <f>F11-E11</f>
        <v>586803.54732986307</v>
      </c>
      <c r="E11" s="8">
        <v>21946.452670136874</v>
      </c>
      <c r="F11" s="8">
        <v>608750</v>
      </c>
      <c r="G11" s="9">
        <f>G10-D11</f>
        <v>0</v>
      </c>
      <c r="H11" s="8">
        <v>1353733.9494023081</v>
      </c>
      <c r="I11" s="8">
        <f>IF(H11="","",I10+H11)</f>
        <v>4061201.8482069243</v>
      </c>
      <c r="J11" s="11">
        <f>IF(H11="","",$J$8-I11)</f>
        <v>-4.6566128730773926E-10</v>
      </c>
    </row>
    <row r="12" spans="1:12" s="12" customFormat="1" ht="15.75" thickBot="1" x14ac:dyDescent="0.3">
      <c r="A12"/>
      <c r="B12" s="13" t="s">
        <v>15</v>
      </c>
      <c r="C12" s="13"/>
      <c r="D12" s="14">
        <f>SUM(D9:D11)</f>
        <v>1761201.8482069243</v>
      </c>
      <c r="E12" s="14">
        <f>SUM(E9:E11)</f>
        <v>65048.151793075827</v>
      </c>
      <c r="F12" s="14">
        <f>SUM(F9:F11)</f>
        <v>1826250</v>
      </c>
      <c r="G12" s="15"/>
      <c r="H12" s="15">
        <f>SUM(H9:H11)</f>
        <v>4061201.8482069243</v>
      </c>
      <c r="I12" s="13"/>
      <c r="J12" s="13"/>
    </row>
    <row r="13" spans="1:12" ht="15.75" thickTop="1" x14ac:dyDescent="0.25"/>
  </sheetData>
  <mergeCells count="2">
    <mergeCell ref="D6:G6"/>
    <mergeCell ref="H6:J6"/>
  </mergeCells>
  <pageMargins left="0.7" right="0.7" top="0.75" bottom="0.75" header="0.3" footer="0.3"/>
  <pageSetup scale="86" fitToHeight="0" orientation="landscape" horizontalDpi="200" verticalDpi="200" r:id="rId1"/>
  <headerFooter differentFirst="1">
    <oddHeader>&amp;CIndividual Lease Amortization Schedule</oddHeader>
    <oddFooter>&amp;LSource: Washington State Facilities Portfolio Management Tool
3/14/2023 10:13 AM&amp;RPage &amp;P</oddFooter>
    <firstFooter>&amp;LSource: Washington State Facilities Portfolio Management Tool
3/14/2023 10:13 AM&amp;RPage &amp;P</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E103-95CB-4523-BDA5-BFF8BD8465D9}">
  <sheetPr>
    <pageSetUpPr fitToPage="1"/>
  </sheetPr>
  <dimension ref="A1:AA33"/>
  <sheetViews>
    <sheetView zoomScaleNormal="100" workbookViewId="0">
      <selection activeCell="L12" sqref="L12"/>
    </sheetView>
  </sheetViews>
  <sheetFormatPr defaultColWidth="9.140625" defaultRowHeight="15" x14ac:dyDescent="0.25"/>
  <cols>
    <col min="1" max="1" width="16.7109375" customWidth="1"/>
    <col min="2" max="2" width="11.7109375" customWidth="1"/>
    <col min="3" max="3" width="9" customWidth="1"/>
    <col min="4" max="4" width="27" customWidth="1"/>
    <col min="5" max="5" width="25.28515625" customWidth="1"/>
    <col min="6" max="6" width="10.85546875" bestFit="1" customWidth="1"/>
    <col min="7" max="7" width="18.140625" customWidth="1"/>
    <col min="8" max="8" width="9" bestFit="1" customWidth="1"/>
    <col min="9" max="9" width="8.7109375" customWidth="1"/>
    <col min="10" max="10" width="11.85546875" customWidth="1"/>
    <col min="11" max="15" width="14.7109375" customWidth="1"/>
  </cols>
  <sheetData>
    <row r="1" spans="1:27" ht="26.25" x14ac:dyDescent="0.4">
      <c r="A1" s="1" t="s">
        <v>120</v>
      </c>
      <c r="B1" s="1"/>
      <c r="C1" s="1"/>
      <c r="D1" s="1"/>
      <c r="E1" s="1"/>
      <c r="F1" s="1"/>
      <c r="G1" s="1"/>
      <c r="H1" s="1"/>
      <c r="I1" s="1"/>
      <c r="J1" s="1"/>
      <c r="K1" s="1"/>
      <c r="L1" s="1"/>
      <c r="M1" s="1"/>
      <c r="N1" s="1"/>
      <c r="O1" s="1"/>
      <c r="Q1" s="46" t="s">
        <v>87</v>
      </c>
      <c r="R1" s="38"/>
      <c r="S1" s="38"/>
      <c r="T1" s="38"/>
      <c r="U1" s="38"/>
      <c r="V1" s="38"/>
      <c r="W1" s="38"/>
      <c r="X1" s="38"/>
      <c r="Y1" s="38"/>
      <c r="Z1" s="38"/>
    </row>
    <row r="2" spans="1:27" ht="15.75" x14ac:dyDescent="0.25">
      <c r="A2" s="19" t="s">
        <v>239</v>
      </c>
      <c r="B2" s="2"/>
      <c r="C2" s="2"/>
      <c r="D2" s="2"/>
      <c r="E2" s="2"/>
      <c r="F2" s="2"/>
      <c r="G2" s="2"/>
      <c r="H2" s="2"/>
      <c r="I2" s="2"/>
      <c r="J2" s="2"/>
      <c r="K2" s="2"/>
      <c r="L2" s="2"/>
      <c r="M2" s="2" t="s">
        <v>240</v>
      </c>
      <c r="N2" s="2"/>
      <c r="Q2" s="35"/>
    </row>
    <row r="3" spans="1:27" x14ac:dyDescent="0.25">
      <c r="A3" s="61"/>
      <c r="B3" s="62"/>
      <c r="C3" s="62"/>
      <c r="D3" s="62"/>
      <c r="E3" s="62"/>
      <c r="F3" s="62"/>
      <c r="G3" s="62"/>
      <c r="H3" s="62"/>
      <c r="I3" s="62"/>
      <c r="J3" s="63"/>
      <c r="K3" s="144" t="s">
        <v>116</v>
      </c>
      <c r="L3" s="145"/>
      <c r="M3" s="145"/>
      <c r="N3" s="146"/>
      <c r="O3" s="64" t="s">
        <v>117</v>
      </c>
    </row>
    <row r="4" spans="1:27" ht="30" x14ac:dyDescent="0.25">
      <c r="A4" s="52" t="s">
        <v>2</v>
      </c>
      <c r="B4" s="52" t="s">
        <v>1</v>
      </c>
      <c r="C4" s="52" t="s">
        <v>50</v>
      </c>
      <c r="D4" s="52" t="s">
        <v>49</v>
      </c>
      <c r="E4" s="52" t="s">
        <v>121</v>
      </c>
      <c r="F4" s="52" t="s">
        <v>122</v>
      </c>
      <c r="G4" s="52" t="s">
        <v>123</v>
      </c>
      <c r="H4" s="52" t="s">
        <v>48</v>
      </c>
      <c r="I4" s="52" t="s">
        <v>124</v>
      </c>
      <c r="J4" s="52" t="s">
        <v>47</v>
      </c>
      <c r="K4" s="52" t="s">
        <v>9</v>
      </c>
      <c r="L4" s="52" t="s">
        <v>10</v>
      </c>
      <c r="M4" s="52" t="s">
        <v>46</v>
      </c>
      <c r="N4" s="52" t="s">
        <v>45</v>
      </c>
      <c r="O4" s="52" t="s">
        <v>11</v>
      </c>
    </row>
    <row r="5" spans="1:27" x14ac:dyDescent="0.25">
      <c r="A5" s="25" t="s">
        <v>125</v>
      </c>
      <c r="B5" s="25" t="s">
        <v>126</v>
      </c>
      <c r="C5" s="57" t="s">
        <v>96</v>
      </c>
      <c r="D5" s="57" t="s">
        <v>127</v>
      </c>
      <c r="E5" s="65" t="s">
        <v>128</v>
      </c>
      <c r="F5" s="66" t="s">
        <v>129</v>
      </c>
      <c r="G5" s="57" t="s">
        <v>129</v>
      </c>
      <c r="H5" s="57" t="s">
        <v>130</v>
      </c>
      <c r="I5" s="57"/>
      <c r="J5" s="57"/>
      <c r="K5" s="78">
        <v>492987.65077085496</v>
      </c>
      <c r="L5" s="78">
        <v>3114.9092291450588</v>
      </c>
      <c r="M5" s="78">
        <f t="shared" ref="M5:M10" si="0">K5+L5</f>
        <v>496102.56</v>
      </c>
      <c r="N5" s="78">
        <v>61.255633353971675</v>
      </c>
      <c r="O5" s="78">
        <v>485410.07414479193</v>
      </c>
    </row>
    <row r="6" spans="1:27" x14ac:dyDescent="0.25">
      <c r="A6" s="25" t="s">
        <v>131</v>
      </c>
      <c r="B6" s="25" t="s">
        <v>132</v>
      </c>
      <c r="C6" s="57" t="s">
        <v>96</v>
      </c>
      <c r="D6" s="57" t="s">
        <v>133</v>
      </c>
      <c r="E6" s="65" t="s">
        <v>134</v>
      </c>
      <c r="F6" s="66" t="s">
        <v>129</v>
      </c>
      <c r="G6" s="57" t="s">
        <v>129</v>
      </c>
      <c r="H6" s="57" t="s">
        <v>135</v>
      </c>
      <c r="I6" s="57"/>
      <c r="J6" s="57"/>
      <c r="K6" s="78">
        <v>1140969.8340026659</v>
      </c>
      <c r="L6" s="78">
        <v>6358.2059973340029</v>
      </c>
      <c r="M6" s="78">
        <f t="shared" si="0"/>
        <v>1147328.04</v>
      </c>
      <c r="N6" s="78">
        <v>70.858693385741972</v>
      </c>
      <c r="O6" s="78">
        <v>1122599.7079410327</v>
      </c>
      <c r="Q6" s="12"/>
      <c r="R6" s="12"/>
      <c r="S6" s="12"/>
      <c r="T6" s="12"/>
      <c r="U6" s="12"/>
      <c r="V6" s="12"/>
      <c r="W6" s="12"/>
      <c r="X6" s="12"/>
      <c r="Y6" s="12"/>
      <c r="Z6" s="12"/>
      <c r="AA6" s="12"/>
    </row>
    <row r="7" spans="1:27" x14ac:dyDescent="0.25">
      <c r="A7" s="25" t="s">
        <v>136</v>
      </c>
      <c r="B7" s="25" t="s">
        <v>137</v>
      </c>
      <c r="C7" s="57" t="s">
        <v>96</v>
      </c>
      <c r="D7" s="57" t="s">
        <v>138</v>
      </c>
      <c r="E7" s="65" t="s">
        <v>139</v>
      </c>
      <c r="F7" s="66" t="s">
        <v>129</v>
      </c>
      <c r="G7" s="57" t="s">
        <v>129</v>
      </c>
      <c r="H7" s="57" t="s">
        <v>140</v>
      </c>
      <c r="I7" s="57"/>
      <c r="J7" s="57"/>
      <c r="K7" s="78">
        <v>303940.58924499166</v>
      </c>
      <c r="L7" s="78">
        <v>6259.410755008339</v>
      </c>
      <c r="M7" s="78">
        <f t="shared" si="0"/>
        <v>310200</v>
      </c>
      <c r="N7" s="78">
        <v>399.34768694348946</v>
      </c>
      <c r="O7" s="78">
        <v>303514.26729125209</v>
      </c>
    </row>
    <row r="8" spans="1:27" x14ac:dyDescent="0.25">
      <c r="A8" s="25" t="s">
        <v>115</v>
      </c>
      <c r="B8" s="25" t="s">
        <v>114</v>
      </c>
      <c r="C8" s="57" t="s">
        <v>96</v>
      </c>
      <c r="D8" s="57" t="s">
        <v>141</v>
      </c>
      <c r="E8" s="65" t="s">
        <v>142</v>
      </c>
      <c r="F8" s="66" t="s">
        <v>129</v>
      </c>
      <c r="G8" s="57" t="s">
        <v>129</v>
      </c>
      <c r="H8" s="57" t="s">
        <v>143</v>
      </c>
      <c r="I8" s="57"/>
      <c r="J8" s="57"/>
      <c r="K8" s="77">
        <f>SUM('Amortization Schedule'!D10:D19)</f>
        <v>83227.285488605979</v>
      </c>
      <c r="L8" s="77">
        <f>SUM('Amortization Schedule'!E10:E19)</f>
        <v>3104.4145113940231</v>
      </c>
      <c r="M8" s="77">
        <f t="shared" si="0"/>
        <v>86331.7</v>
      </c>
      <c r="N8" s="77">
        <f>'Amortization Schedule'!E20</f>
        <v>314.16902464015249</v>
      </c>
      <c r="O8" s="77">
        <f>SUM('Amortization Schedule'!H10:H19)</f>
        <v>84470.995066112795</v>
      </c>
      <c r="P8" t="s">
        <v>199</v>
      </c>
    </row>
    <row r="9" spans="1:27" x14ac:dyDescent="0.25">
      <c r="A9" s="25" t="s">
        <v>144</v>
      </c>
      <c r="B9" s="25" t="s">
        <v>145</v>
      </c>
      <c r="C9" s="57" t="s">
        <v>96</v>
      </c>
      <c r="D9" s="57" t="s">
        <v>146</v>
      </c>
      <c r="E9" s="65" t="s">
        <v>147</v>
      </c>
      <c r="F9" s="66" t="s">
        <v>129</v>
      </c>
      <c r="G9" s="57" t="s">
        <v>129</v>
      </c>
      <c r="H9" s="57" t="s">
        <v>148</v>
      </c>
      <c r="I9" s="57"/>
      <c r="J9" s="57"/>
      <c r="K9" s="78">
        <v>2183099.8792035468</v>
      </c>
      <c r="L9" s="78">
        <v>83277.840796453151</v>
      </c>
      <c r="M9" s="78">
        <f t="shared" si="0"/>
        <v>2266377.7199999997</v>
      </c>
      <c r="N9" s="78">
        <v>6061.5979370666219</v>
      </c>
      <c r="O9" s="78">
        <v>2217530.5386557658</v>
      </c>
    </row>
    <row r="10" spans="1:27" ht="30" x14ac:dyDescent="0.25">
      <c r="A10" s="25" t="s">
        <v>149</v>
      </c>
      <c r="B10" s="25" t="s">
        <v>150</v>
      </c>
      <c r="C10" s="57" t="s">
        <v>96</v>
      </c>
      <c r="D10" s="57" t="s">
        <v>151</v>
      </c>
      <c r="E10" s="65" t="s">
        <v>152</v>
      </c>
      <c r="F10" s="66" t="s">
        <v>129</v>
      </c>
      <c r="G10" s="57" t="s">
        <v>129</v>
      </c>
      <c r="H10" s="57" t="s">
        <v>148</v>
      </c>
      <c r="I10" s="57"/>
      <c r="J10" s="57"/>
      <c r="K10" s="78">
        <v>2739969.9927625908</v>
      </c>
      <c r="L10" s="78">
        <v>233909.96723740952</v>
      </c>
      <c r="M10" s="78">
        <f t="shared" si="0"/>
        <v>2973879.9600000004</v>
      </c>
      <c r="N10" s="78">
        <v>18390.256229785435</v>
      </c>
      <c r="O10" s="78">
        <v>2846483.6522516492</v>
      </c>
    </row>
    <row r="11" spans="1:27" s="12" customFormat="1" x14ac:dyDescent="0.25">
      <c r="A11" s="67" t="s">
        <v>153</v>
      </c>
      <c r="B11" s="68"/>
      <c r="C11" s="68"/>
      <c r="D11" s="68"/>
      <c r="E11" s="68"/>
      <c r="F11" s="68"/>
      <c r="G11" s="68"/>
      <c r="H11" s="68"/>
      <c r="I11" s="68"/>
      <c r="J11" s="69"/>
      <c r="K11" s="70">
        <f>SUM(K5:K10)</f>
        <v>6944195.2314732559</v>
      </c>
      <c r="L11" s="70">
        <f>SUM(L5:L10)</f>
        <v>336024.74852674408</v>
      </c>
      <c r="M11" s="70">
        <f>SUM(M5:M10)</f>
        <v>7280219.9800000004</v>
      </c>
      <c r="N11" s="70">
        <f>SUM(N5:N10)</f>
        <v>25297.485205175413</v>
      </c>
      <c r="O11" s="70">
        <f>SUM(O5:O10)</f>
        <v>7060009.2353506051</v>
      </c>
      <c r="P11"/>
      <c r="Q11"/>
      <c r="R11"/>
      <c r="S11"/>
      <c r="T11"/>
      <c r="U11"/>
      <c r="V11"/>
      <c r="W11"/>
      <c r="X11"/>
      <c r="Y11"/>
      <c r="Z11"/>
      <c r="AA11"/>
    </row>
    <row r="12" spans="1:27" x14ac:dyDescent="0.25">
      <c r="A12" s="19">
        <v>25726</v>
      </c>
      <c r="B12" t="s">
        <v>237</v>
      </c>
      <c r="C12" t="s">
        <v>229</v>
      </c>
      <c r="D12" t="s">
        <v>234</v>
      </c>
      <c r="E12" t="s">
        <v>233</v>
      </c>
      <c r="F12" s="73" t="s">
        <v>129</v>
      </c>
      <c r="G12" s="53" t="s">
        <v>129</v>
      </c>
      <c r="H12" s="12"/>
      <c r="I12" s="12"/>
      <c r="J12" s="12"/>
      <c r="K12" s="76">
        <f>'SBITA Amortization Schedule'!D9</f>
        <v>608750</v>
      </c>
      <c r="L12" s="76">
        <f>'SBITA Amortization Schedule'!E9</f>
        <v>0</v>
      </c>
      <c r="M12" s="76">
        <f>K12+L12</f>
        <v>608750</v>
      </c>
      <c r="N12" s="76">
        <f>'SBITA Amortization Schedule'!E10</f>
        <v>43101.699122938953</v>
      </c>
      <c r="O12" s="76">
        <f>'SBITA Amortization Schedule'!H9</f>
        <v>1353733.9494023081</v>
      </c>
      <c r="P12" t="s">
        <v>241</v>
      </c>
    </row>
    <row r="13" spans="1:27" x14ac:dyDescent="0.25">
      <c r="A13" s="79" t="s">
        <v>227</v>
      </c>
      <c r="B13" t="s">
        <v>228</v>
      </c>
      <c r="C13" t="s">
        <v>229</v>
      </c>
      <c r="D13" t="s">
        <v>232</v>
      </c>
      <c r="E13" t="s">
        <v>231</v>
      </c>
      <c r="F13" s="73" t="s">
        <v>129</v>
      </c>
      <c r="G13" s="53" t="s">
        <v>129</v>
      </c>
      <c r="H13" s="12"/>
      <c r="I13" s="12"/>
      <c r="J13" s="12"/>
      <c r="K13" s="90">
        <v>390774.61913748714</v>
      </c>
      <c r="L13" s="90">
        <v>11723.238574124614</v>
      </c>
      <c r="M13" s="90">
        <f>K13-L13</f>
        <v>379051.3805633625</v>
      </c>
      <c r="N13" s="90">
        <v>27668.254716952826</v>
      </c>
      <c r="O13" s="90">
        <v>508007.004878735</v>
      </c>
    </row>
    <row r="14" spans="1:27" x14ac:dyDescent="0.25">
      <c r="A14" s="67" t="s">
        <v>230</v>
      </c>
      <c r="B14" s="67"/>
      <c r="C14" s="67"/>
      <c r="D14" s="67"/>
      <c r="E14" s="67"/>
      <c r="F14" s="67"/>
      <c r="G14" s="67"/>
      <c r="H14" s="67"/>
      <c r="I14" s="67"/>
      <c r="J14" s="67"/>
      <c r="K14" s="69">
        <f>SUM(K12:K13)</f>
        <v>999524.61913748714</v>
      </c>
      <c r="L14" s="69">
        <f t="shared" ref="L14:O14" si="1">SUM(L12:L13)</f>
        <v>11723.238574124614</v>
      </c>
      <c r="M14" s="69">
        <f t="shared" si="1"/>
        <v>987801.3805633625</v>
      </c>
      <c r="N14" s="69">
        <f t="shared" si="1"/>
        <v>70769.953839891779</v>
      </c>
      <c r="O14" s="69">
        <f t="shared" si="1"/>
        <v>1861740.954281043</v>
      </c>
      <c r="Q14" s="69">
        <f t="shared" ref="Q14:T14" si="2">SUM(M12:M13)</f>
        <v>987801.3805633625</v>
      </c>
      <c r="R14" s="69">
        <f t="shared" si="2"/>
        <v>70769.953839891779</v>
      </c>
      <c r="S14" s="69">
        <f t="shared" si="2"/>
        <v>1861740.954281043</v>
      </c>
      <c r="T14" s="69">
        <f t="shared" si="2"/>
        <v>0</v>
      </c>
    </row>
    <row r="15" spans="1:27" x14ac:dyDescent="0.25">
      <c r="A15" s="25" t="s">
        <v>154</v>
      </c>
      <c r="B15" s="25" t="s">
        <v>155</v>
      </c>
      <c r="C15" s="57" t="s">
        <v>96</v>
      </c>
      <c r="D15" s="57"/>
      <c r="E15" s="65" t="s">
        <v>156</v>
      </c>
      <c r="F15" s="57" t="s">
        <v>157</v>
      </c>
      <c r="G15" s="57" t="s">
        <v>129</v>
      </c>
      <c r="H15" s="57"/>
      <c r="I15" s="57"/>
      <c r="J15" s="57"/>
      <c r="K15" s="78">
        <v>236202.60858862867</v>
      </c>
      <c r="L15" s="78">
        <v>227.39141137133814</v>
      </c>
      <c r="M15" s="78">
        <f t="shared" ref="M15:M29" si="3">K15+L15</f>
        <v>236430</v>
      </c>
      <c r="N15" s="78">
        <v>0</v>
      </c>
      <c r="O15" s="78">
        <v>236202.60858862873</v>
      </c>
    </row>
    <row r="16" spans="1:27" x14ac:dyDescent="0.25">
      <c r="A16" s="25" t="s">
        <v>158</v>
      </c>
      <c r="B16" s="25" t="s">
        <v>159</v>
      </c>
      <c r="C16" s="57" t="s">
        <v>96</v>
      </c>
      <c r="D16" s="57"/>
      <c r="E16" s="65" t="s">
        <v>160</v>
      </c>
      <c r="F16" s="57" t="s">
        <v>157</v>
      </c>
      <c r="G16" s="57" t="s">
        <v>129</v>
      </c>
      <c r="H16" s="57" t="s">
        <v>161</v>
      </c>
      <c r="I16" s="57"/>
      <c r="J16" s="57"/>
      <c r="K16" s="78">
        <v>0</v>
      </c>
      <c r="L16" s="78">
        <v>0</v>
      </c>
      <c r="M16" s="78">
        <f t="shared" si="3"/>
        <v>0</v>
      </c>
      <c r="N16" s="78">
        <v>0</v>
      </c>
      <c r="O16" s="78">
        <v>0</v>
      </c>
    </row>
    <row r="17" spans="1:27" x14ac:dyDescent="0.25">
      <c r="A17" s="25" t="s">
        <v>162</v>
      </c>
      <c r="B17" s="25" t="s">
        <v>159</v>
      </c>
      <c r="C17" s="57" t="s">
        <v>96</v>
      </c>
      <c r="D17" s="57"/>
      <c r="E17" s="65" t="s">
        <v>160</v>
      </c>
      <c r="F17" s="57" t="s">
        <v>157</v>
      </c>
      <c r="G17" s="57" t="s">
        <v>129</v>
      </c>
      <c r="H17" s="57"/>
      <c r="I17" s="57"/>
      <c r="J17" s="57"/>
      <c r="K17" s="78">
        <v>0</v>
      </c>
      <c r="L17" s="78">
        <v>0</v>
      </c>
      <c r="M17" s="78">
        <f t="shared" si="3"/>
        <v>0</v>
      </c>
      <c r="N17" s="78">
        <v>0</v>
      </c>
      <c r="O17" s="78">
        <v>0</v>
      </c>
    </row>
    <row r="18" spans="1:27" ht="30" x14ac:dyDescent="0.25">
      <c r="A18" s="25" t="s">
        <v>163</v>
      </c>
      <c r="B18" s="25" t="s">
        <v>164</v>
      </c>
      <c r="C18" s="57" t="s">
        <v>96</v>
      </c>
      <c r="D18" s="57"/>
      <c r="E18" s="65" t="s">
        <v>165</v>
      </c>
      <c r="F18" s="57" t="s">
        <v>157</v>
      </c>
      <c r="G18" s="57" t="s">
        <v>129</v>
      </c>
      <c r="H18" s="57" t="s">
        <v>143</v>
      </c>
      <c r="I18" s="57"/>
      <c r="J18" s="57"/>
      <c r="K18" s="78">
        <v>0</v>
      </c>
      <c r="L18" s="78">
        <v>0</v>
      </c>
      <c r="M18" s="78">
        <f t="shared" si="3"/>
        <v>0</v>
      </c>
      <c r="N18" s="78">
        <v>0</v>
      </c>
      <c r="O18" s="78">
        <v>0</v>
      </c>
    </row>
    <row r="19" spans="1:27" x14ac:dyDescent="0.25">
      <c r="A19" s="25" t="s">
        <v>166</v>
      </c>
      <c r="B19" s="25" t="s">
        <v>167</v>
      </c>
      <c r="C19" s="57" t="s">
        <v>96</v>
      </c>
      <c r="D19" s="57"/>
      <c r="E19" s="65" t="s">
        <v>168</v>
      </c>
      <c r="F19" s="57" t="s">
        <v>157</v>
      </c>
      <c r="G19" s="57" t="s">
        <v>129</v>
      </c>
      <c r="H19" s="57" t="s">
        <v>161</v>
      </c>
      <c r="I19" s="57"/>
      <c r="J19" s="57"/>
      <c r="K19" s="78">
        <v>0</v>
      </c>
      <c r="L19" s="78">
        <v>0</v>
      </c>
      <c r="M19" s="78">
        <f t="shared" si="3"/>
        <v>0</v>
      </c>
      <c r="N19" s="78">
        <v>0</v>
      </c>
      <c r="O19" s="78">
        <v>0</v>
      </c>
    </row>
    <row r="20" spans="1:27" x14ac:dyDescent="0.25">
      <c r="A20" s="25" t="s">
        <v>169</v>
      </c>
      <c r="B20" s="25" t="s">
        <v>114</v>
      </c>
      <c r="C20" s="57" t="s">
        <v>96</v>
      </c>
      <c r="D20" s="57" t="s">
        <v>141</v>
      </c>
      <c r="E20" s="65" t="s">
        <v>142</v>
      </c>
      <c r="F20" s="57" t="s">
        <v>157</v>
      </c>
      <c r="G20" s="57" t="s">
        <v>129</v>
      </c>
      <c r="H20" s="57" t="s">
        <v>143</v>
      </c>
      <c r="I20" s="57"/>
      <c r="J20" s="57"/>
      <c r="K20" s="78">
        <v>16173.125174981797</v>
      </c>
      <c r="L20" s="78">
        <v>17.994825018203532</v>
      </c>
      <c r="M20" s="78">
        <f t="shared" si="3"/>
        <v>16191.12</v>
      </c>
      <c r="N20" s="78">
        <v>0</v>
      </c>
      <c r="O20" s="78">
        <v>15530.878345326031</v>
      </c>
    </row>
    <row r="21" spans="1:27" x14ac:dyDescent="0.25">
      <c r="A21" s="25" t="s">
        <v>170</v>
      </c>
      <c r="B21" s="25" t="s">
        <v>171</v>
      </c>
      <c r="C21" s="57" t="s">
        <v>96</v>
      </c>
      <c r="D21" s="57" t="s">
        <v>172</v>
      </c>
      <c r="E21" s="65" t="s">
        <v>173</v>
      </c>
      <c r="F21" s="57" t="s">
        <v>157</v>
      </c>
      <c r="G21" s="57" t="s">
        <v>129</v>
      </c>
      <c r="H21" s="57"/>
      <c r="I21" s="57"/>
      <c r="J21" s="57"/>
      <c r="K21" s="78">
        <v>11225.012003799437</v>
      </c>
      <c r="L21" s="78">
        <v>24.987996200562915</v>
      </c>
      <c r="M21" s="78">
        <f t="shared" si="3"/>
        <v>11250</v>
      </c>
      <c r="N21" s="78">
        <v>0</v>
      </c>
      <c r="O21" s="78">
        <v>11007.529036191445</v>
      </c>
    </row>
    <row r="22" spans="1:27" x14ac:dyDescent="0.25">
      <c r="A22" s="25" t="s">
        <v>174</v>
      </c>
      <c r="B22" s="25" t="s">
        <v>175</v>
      </c>
      <c r="C22" s="57" t="s">
        <v>96</v>
      </c>
      <c r="D22" s="57" t="s">
        <v>176</v>
      </c>
      <c r="E22" s="65" t="s">
        <v>173</v>
      </c>
      <c r="F22" s="57" t="s">
        <v>157</v>
      </c>
      <c r="G22" s="57" t="s">
        <v>129</v>
      </c>
      <c r="H22" s="57" t="s">
        <v>177</v>
      </c>
      <c r="I22" s="57"/>
      <c r="J22" s="57"/>
      <c r="K22" s="78">
        <v>77317.132129602745</v>
      </c>
      <c r="L22" s="78">
        <v>2002.8678703972578</v>
      </c>
      <c r="M22" s="78">
        <f t="shared" si="3"/>
        <v>79320</v>
      </c>
      <c r="N22" s="78">
        <v>135.8023531465702</v>
      </c>
      <c r="O22" s="78">
        <v>76288.618057840475</v>
      </c>
    </row>
    <row r="23" spans="1:27" x14ac:dyDescent="0.25">
      <c r="A23" s="25" t="s">
        <v>178</v>
      </c>
      <c r="B23" s="25" t="s">
        <v>175</v>
      </c>
      <c r="C23" s="57" t="s">
        <v>96</v>
      </c>
      <c r="D23" s="57" t="s">
        <v>179</v>
      </c>
      <c r="E23" s="65" t="s">
        <v>180</v>
      </c>
      <c r="F23" s="57" t="s">
        <v>157</v>
      </c>
      <c r="G23" s="57" t="s">
        <v>129</v>
      </c>
      <c r="H23" s="57"/>
      <c r="I23" s="57"/>
      <c r="J23" s="57"/>
      <c r="K23" s="78">
        <v>47372.3157172805</v>
      </c>
      <c r="L23" s="78">
        <v>1625.124282719499</v>
      </c>
      <c r="M23" s="78">
        <f t="shared" si="3"/>
        <v>48997.440000000002</v>
      </c>
      <c r="N23" s="78">
        <v>116.36998619046699</v>
      </c>
      <c r="O23" s="78">
        <v>47941.399422137612</v>
      </c>
    </row>
    <row r="24" spans="1:27" x14ac:dyDescent="0.25">
      <c r="A24" s="25" t="s">
        <v>181</v>
      </c>
      <c r="B24" s="25" t="s">
        <v>132</v>
      </c>
      <c r="C24" s="57" t="s">
        <v>96</v>
      </c>
      <c r="D24" s="57" t="s">
        <v>182</v>
      </c>
      <c r="E24" s="65" t="s">
        <v>183</v>
      </c>
      <c r="F24" s="57" t="s">
        <v>157</v>
      </c>
      <c r="G24" s="57" t="s">
        <v>129</v>
      </c>
      <c r="H24" s="57" t="s">
        <v>135</v>
      </c>
      <c r="I24" s="57"/>
      <c r="J24" s="57"/>
      <c r="K24" s="78">
        <v>163215.3010489608</v>
      </c>
      <c r="L24" s="78">
        <v>909.53895103921718</v>
      </c>
      <c r="M24" s="78">
        <f t="shared" si="3"/>
        <v>164124.84000000003</v>
      </c>
      <c r="N24" s="78">
        <v>10.136309154044339</v>
      </c>
      <c r="O24" s="78">
        <v>162253.38440675061</v>
      </c>
    </row>
    <row r="25" spans="1:27" x14ac:dyDescent="0.25">
      <c r="A25" s="25" t="s">
        <v>184</v>
      </c>
      <c r="B25" s="25" t="s">
        <v>185</v>
      </c>
      <c r="C25" s="57" t="s">
        <v>96</v>
      </c>
      <c r="D25" s="57"/>
      <c r="E25" s="65" t="s">
        <v>180</v>
      </c>
      <c r="F25" s="57" t="s">
        <v>157</v>
      </c>
      <c r="G25" s="57" t="s">
        <v>129</v>
      </c>
      <c r="H25" s="57"/>
      <c r="I25" s="57"/>
      <c r="J25" s="57"/>
      <c r="K25" s="78">
        <v>215754.50052339389</v>
      </c>
      <c r="L25" s="78">
        <v>245.49947660613907</v>
      </c>
      <c r="M25" s="78">
        <f t="shared" si="3"/>
        <v>216000.00000000003</v>
      </c>
      <c r="N25" s="78">
        <v>0</v>
      </c>
      <c r="O25" s="78">
        <v>223798.22474131113</v>
      </c>
    </row>
    <row r="26" spans="1:27" ht="30" x14ac:dyDescent="0.25">
      <c r="A26" s="25" t="s">
        <v>186</v>
      </c>
      <c r="B26" s="25" t="s">
        <v>187</v>
      </c>
      <c r="C26" s="57" t="s">
        <v>96</v>
      </c>
      <c r="D26" s="57"/>
      <c r="E26" s="65" t="s">
        <v>188</v>
      </c>
      <c r="F26" s="57" t="s">
        <v>157</v>
      </c>
      <c r="G26" s="57" t="s">
        <v>129</v>
      </c>
      <c r="H26" s="57"/>
      <c r="I26" s="57"/>
      <c r="J26" s="57"/>
      <c r="K26" s="78">
        <v>556928.68168826867</v>
      </c>
      <c r="L26" s="78">
        <v>1131.3183117313338</v>
      </c>
      <c r="M26" s="78">
        <f t="shared" si="3"/>
        <v>558060</v>
      </c>
      <c r="N26" s="78">
        <v>234.11880442627657</v>
      </c>
      <c r="O26" s="78">
        <v>557279.53566676239</v>
      </c>
    </row>
    <row r="27" spans="1:27" ht="30" x14ac:dyDescent="0.25">
      <c r="A27" s="25" t="s">
        <v>189</v>
      </c>
      <c r="B27" s="25" t="s">
        <v>132</v>
      </c>
      <c r="C27" s="57" t="s">
        <v>96</v>
      </c>
      <c r="D27" s="57" t="s">
        <v>190</v>
      </c>
      <c r="E27" s="65" t="s">
        <v>191</v>
      </c>
      <c r="F27" s="57" t="s">
        <v>157</v>
      </c>
      <c r="G27" s="57" t="s">
        <v>129</v>
      </c>
      <c r="H27" s="57" t="s">
        <v>135</v>
      </c>
      <c r="I27" s="57"/>
      <c r="J27" s="57"/>
      <c r="K27" s="78">
        <v>48468.920842924323</v>
      </c>
      <c r="L27" s="78">
        <v>1808.5591570756842</v>
      </c>
      <c r="M27" s="78">
        <f t="shared" si="3"/>
        <v>50277.48000000001</v>
      </c>
      <c r="N27" s="78">
        <v>146.47941358231847</v>
      </c>
      <c r="O27" s="78">
        <v>49193.85075258086</v>
      </c>
    </row>
    <row r="28" spans="1:27" x14ac:dyDescent="0.25">
      <c r="A28" s="25" t="s">
        <v>192</v>
      </c>
      <c r="B28" s="25" t="s">
        <v>171</v>
      </c>
      <c r="C28" s="57" t="s">
        <v>96</v>
      </c>
      <c r="D28" s="57" t="s">
        <v>172</v>
      </c>
      <c r="E28" s="65" t="s">
        <v>173</v>
      </c>
      <c r="F28" s="57" t="s">
        <v>157</v>
      </c>
      <c r="G28" s="57" t="s">
        <v>129</v>
      </c>
      <c r="H28" s="57" t="s">
        <v>193</v>
      </c>
      <c r="I28" s="57"/>
      <c r="J28" s="57"/>
      <c r="K28" s="78">
        <v>18235.432905883656</v>
      </c>
      <c r="L28" s="78">
        <v>664.56709411634711</v>
      </c>
      <c r="M28" s="78">
        <f t="shared" si="3"/>
        <v>18900.000000000004</v>
      </c>
      <c r="N28" s="78">
        <v>104.03579736799429</v>
      </c>
      <c r="O28" s="78">
        <v>18492.648780801632</v>
      </c>
    </row>
    <row r="29" spans="1:27" x14ac:dyDescent="0.25">
      <c r="A29" s="25" t="s">
        <v>194</v>
      </c>
      <c r="B29" s="25" t="s">
        <v>195</v>
      </c>
      <c r="C29" s="57" t="s">
        <v>96</v>
      </c>
      <c r="D29" s="57"/>
      <c r="E29" s="65" t="s">
        <v>196</v>
      </c>
      <c r="F29" s="57" t="s">
        <v>157</v>
      </c>
      <c r="G29" s="57" t="s">
        <v>129</v>
      </c>
      <c r="H29" s="57"/>
      <c r="I29" s="57"/>
      <c r="J29" s="57"/>
      <c r="K29" s="78">
        <v>443290.83742419427</v>
      </c>
      <c r="L29" s="78">
        <v>409.1625758056922</v>
      </c>
      <c r="M29" s="78">
        <f t="shared" si="3"/>
        <v>443699.99999999994</v>
      </c>
      <c r="N29" s="78">
        <v>97.609249166144394</v>
      </c>
      <c r="O29" s="78">
        <v>444914.65578508802</v>
      </c>
    </row>
    <row r="30" spans="1:27" s="12" customFormat="1" ht="15.75" thickBot="1" x14ac:dyDescent="0.3">
      <c r="A30" s="24" t="s">
        <v>197</v>
      </c>
      <c r="B30" s="56"/>
      <c r="C30" s="56"/>
      <c r="D30" s="56"/>
      <c r="E30" s="56"/>
      <c r="F30" s="56"/>
      <c r="G30" s="56"/>
      <c r="H30" s="56"/>
      <c r="I30" s="56"/>
      <c r="J30" s="23"/>
      <c r="K30" s="23">
        <f>SUM(K11:K29)</f>
        <v>10777428.33779615</v>
      </c>
      <c r="L30" s="23">
        <f>SUM(L11:L29)</f>
        <v>368538.2376270747</v>
      </c>
      <c r="M30" s="23">
        <f>SUM(M11:M29)</f>
        <v>11099073.621126724</v>
      </c>
      <c r="N30" s="23">
        <f>SUM(N11:N29)</f>
        <v>167681.94479799282</v>
      </c>
      <c r="O30" s="23">
        <f>SUM(O11:O29)</f>
        <v>12626394.47749611</v>
      </c>
      <c r="Q30"/>
      <c r="R30"/>
      <c r="S30"/>
      <c r="T30"/>
      <c r="U30"/>
      <c r="V30"/>
      <c r="W30"/>
      <c r="X30"/>
      <c r="Y30"/>
      <c r="Z30"/>
      <c r="AA30"/>
    </row>
    <row r="31" spans="1:27" ht="15.75" thickTop="1" x14ac:dyDescent="0.25"/>
    <row r="32" spans="1:27" x14ac:dyDescent="0.25">
      <c r="A32" s="20" t="s">
        <v>242</v>
      </c>
    </row>
    <row r="33" spans="1:1" x14ac:dyDescent="0.25">
      <c r="A33" s="20" t="s">
        <v>243</v>
      </c>
    </row>
  </sheetData>
  <mergeCells count="1">
    <mergeCell ref="K3:N3"/>
  </mergeCells>
  <pageMargins left="0.7" right="0.7" top="0.75" bottom="0.75" header="0.3" footer="0.3"/>
  <pageSetup scale="76" fitToHeight="0" orientation="landscape" horizontalDpi="200" verticalDpi="200" r:id="rId1"/>
  <headerFooter differentFirst="1">
    <oddHeader>&amp;CLease Accounting Activity for Agency 500 - Apple Commission</oddHeader>
    <oddFooter>&amp;LSource: Washington State Facilities Portfolio Management Tool
9/20/2021 10:50 AM&amp;RPage &amp;P</oddFooter>
    <firstFooter>&amp;LSource: Washington State Facilities Portfolio Management Tool
9/20/2021 10:50 AM&amp;RPage &amp;P</first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528E-BAEE-4B9C-B632-E41AC493CB57}">
  <sheetPr>
    <pageSetUpPr fitToPage="1"/>
  </sheetPr>
  <dimension ref="A1:AI32"/>
  <sheetViews>
    <sheetView zoomScaleNormal="100" workbookViewId="0">
      <selection activeCell="L13" sqref="L13"/>
    </sheetView>
  </sheetViews>
  <sheetFormatPr defaultColWidth="9.140625" defaultRowHeight="15" x14ac:dyDescent="0.25"/>
  <cols>
    <col min="1" max="1" width="0.140625" customWidth="1"/>
    <col min="2" max="2" width="13.7109375" customWidth="1"/>
    <col min="3" max="3" width="10.140625" customWidth="1"/>
    <col min="4" max="4" width="11.140625" customWidth="1"/>
    <col min="5" max="5" width="27" customWidth="1"/>
    <col min="6" max="6" width="19.42578125" customWidth="1"/>
    <col min="7" max="7" width="10.85546875" bestFit="1" customWidth="1"/>
    <col min="8" max="8" width="17.7109375" bestFit="1" customWidth="1"/>
    <col min="9" max="9" width="12.7109375" customWidth="1"/>
    <col min="10" max="10" width="8.85546875" customWidth="1"/>
    <col min="11" max="11" width="10.85546875" customWidth="1"/>
    <col min="12" max="13" width="11" customWidth="1"/>
    <col min="14" max="14" width="9.140625" style="17"/>
    <col min="15" max="15" width="13" customWidth="1"/>
    <col min="16" max="16" width="15.28515625" bestFit="1" customWidth="1"/>
    <col min="17" max="21" width="19.140625" customWidth="1"/>
  </cols>
  <sheetData>
    <row r="1" spans="1:35" ht="26.25" x14ac:dyDescent="0.4">
      <c r="A1" s="1" t="s">
        <v>200</v>
      </c>
      <c r="B1" s="1"/>
      <c r="C1" s="1"/>
      <c r="D1" s="1"/>
      <c r="E1" s="1"/>
      <c r="F1" s="1"/>
      <c r="G1" s="1"/>
      <c r="H1" s="1"/>
      <c r="I1" s="1"/>
      <c r="J1" s="1"/>
      <c r="K1" s="1"/>
      <c r="L1" s="1"/>
      <c r="M1" s="1"/>
      <c r="N1" s="84"/>
      <c r="O1" s="1"/>
      <c r="P1" s="1"/>
      <c r="Q1" s="1"/>
      <c r="R1" s="1"/>
      <c r="S1" s="1"/>
      <c r="T1" s="1"/>
      <c r="U1" s="1"/>
      <c r="W1" s="46" t="s">
        <v>87</v>
      </c>
      <c r="X1" s="38"/>
      <c r="Y1" s="38"/>
      <c r="Z1" s="38"/>
      <c r="AA1" s="38"/>
      <c r="AB1" s="38"/>
      <c r="AC1" s="38"/>
      <c r="AD1" s="38"/>
      <c r="AE1" s="38"/>
      <c r="AF1" s="38"/>
    </row>
    <row r="2" spans="1:35" ht="15.75" x14ac:dyDescent="0.25">
      <c r="A2" s="2" t="s">
        <v>235</v>
      </c>
      <c r="B2" s="2"/>
      <c r="C2" s="2"/>
      <c r="D2" s="2"/>
      <c r="E2" s="2"/>
      <c r="F2" s="2"/>
      <c r="G2" s="2"/>
      <c r="H2" s="2"/>
      <c r="I2" s="2"/>
      <c r="J2" s="2"/>
      <c r="K2" s="2"/>
      <c r="L2" s="2"/>
      <c r="M2" s="2"/>
      <c r="S2" t="s">
        <v>201</v>
      </c>
      <c r="W2" s="35"/>
    </row>
    <row r="3" spans="1:35" x14ac:dyDescent="0.25">
      <c r="B3" s="62"/>
      <c r="C3" s="62"/>
      <c r="D3" s="62"/>
      <c r="E3" s="62"/>
      <c r="F3" s="62"/>
      <c r="G3" s="62"/>
      <c r="H3" s="62"/>
      <c r="I3" s="62"/>
      <c r="J3" s="62"/>
      <c r="K3" s="62"/>
      <c r="L3" s="62"/>
      <c r="M3" s="62"/>
      <c r="N3" s="85"/>
      <c r="O3" s="71"/>
      <c r="P3" s="147" t="s">
        <v>117</v>
      </c>
      <c r="Q3" s="148"/>
      <c r="R3" s="149"/>
      <c r="S3" s="147" t="s">
        <v>116</v>
      </c>
      <c r="T3" s="148"/>
      <c r="U3" s="149"/>
    </row>
    <row r="4" spans="1:35" ht="30" x14ac:dyDescent="0.25">
      <c r="B4" s="52" t="s">
        <v>2</v>
      </c>
      <c r="C4" s="52" t="s">
        <v>1</v>
      </c>
      <c r="D4" s="52" t="s">
        <v>3</v>
      </c>
      <c r="E4" s="52" t="s">
        <v>49</v>
      </c>
      <c r="F4" s="52" t="s">
        <v>121</v>
      </c>
      <c r="G4" s="52" t="s">
        <v>122</v>
      </c>
      <c r="H4" s="52" t="s">
        <v>123</v>
      </c>
      <c r="I4" s="52" t="s">
        <v>48</v>
      </c>
      <c r="J4" s="52" t="s">
        <v>124</v>
      </c>
      <c r="K4" s="52" t="s">
        <v>47</v>
      </c>
      <c r="L4" s="52" t="s">
        <v>63</v>
      </c>
      <c r="M4" s="52" t="s">
        <v>64</v>
      </c>
      <c r="N4" s="52" t="s">
        <v>4</v>
      </c>
      <c r="O4" s="52" t="s">
        <v>5</v>
      </c>
      <c r="P4" s="52" t="s">
        <v>202</v>
      </c>
      <c r="Q4" s="52" t="s">
        <v>12</v>
      </c>
      <c r="R4" s="52" t="s">
        <v>65</v>
      </c>
      <c r="S4" s="52" t="s">
        <v>203</v>
      </c>
      <c r="T4" s="52" t="s">
        <v>204</v>
      </c>
      <c r="U4" s="52" t="s">
        <v>205</v>
      </c>
    </row>
    <row r="5" spans="1:35" x14ac:dyDescent="0.25">
      <c r="B5" s="25" t="s">
        <v>125</v>
      </c>
      <c r="C5" s="25" t="s">
        <v>126</v>
      </c>
      <c r="D5" s="53" t="s">
        <v>96</v>
      </c>
      <c r="E5" s="53" t="s">
        <v>127</v>
      </c>
      <c r="F5" s="65" t="s">
        <v>128</v>
      </c>
      <c r="G5" s="73" t="s">
        <v>129</v>
      </c>
      <c r="H5" s="53" t="s">
        <v>129</v>
      </c>
      <c r="I5" s="53" t="s">
        <v>130</v>
      </c>
      <c r="J5" s="53"/>
      <c r="K5" s="53"/>
      <c r="L5" s="54">
        <v>42979</v>
      </c>
      <c r="M5" s="82">
        <v>44804</v>
      </c>
      <c r="N5" s="86">
        <v>5</v>
      </c>
      <c r="O5" s="57"/>
      <c r="P5" s="8">
        <v>2427050.3707239595</v>
      </c>
      <c r="Q5" s="8">
        <v>2427050.3707239595</v>
      </c>
      <c r="R5" s="55">
        <f t="shared" ref="R5:R10" si="0">P5-Q5</f>
        <v>0</v>
      </c>
      <c r="S5" s="55">
        <v>0</v>
      </c>
      <c r="T5" s="55">
        <v>0</v>
      </c>
      <c r="U5" s="8">
        <v>82591.865196366314</v>
      </c>
    </row>
    <row r="6" spans="1:35" x14ac:dyDescent="0.25">
      <c r="B6" s="25" t="s">
        <v>131</v>
      </c>
      <c r="C6" s="25" t="s">
        <v>132</v>
      </c>
      <c r="D6" s="53" t="s">
        <v>96</v>
      </c>
      <c r="E6" s="53" t="s">
        <v>133</v>
      </c>
      <c r="F6" s="65" t="s">
        <v>134</v>
      </c>
      <c r="G6" s="73" t="s">
        <v>129</v>
      </c>
      <c r="H6" s="53" t="s">
        <v>129</v>
      </c>
      <c r="I6" s="53" t="s">
        <v>135</v>
      </c>
      <c r="J6" s="53"/>
      <c r="K6" s="53"/>
      <c r="L6" s="54">
        <v>42948</v>
      </c>
      <c r="M6" s="82">
        <v>44773</v>
      </c>
      <c r="N6" s="86">
        <v>5</v>
      </c>
      <c r="O6" s="57"/>
      <c r="P6" s="8">
        <v>5612998.5397051629</v>
      </c>
      <c r="Q6" s="8">
        <v>5612998.5397051629</v>
      </c>
      <c r="R6" s="55">
        <f t="shared" si="0"/>
        <v>0</v>
      </c>
      <c r="S6" s="55">
        <v>0</v>
      </c>
      <c r="T6" s="55">
        <v>0</v>
      </c>
      <c r="U6" s="8">
        <v>95539.811306618401</v>
      </c>
      <c r="W6" s="12"/>
      <c r="X6" s="12"/>
      <c r="Y6" s="12"/>
      <c r="Z6" s="12"/>
      <c r="AA6" s="12"/>
      <c r="AB6" s="12"/>
      <c r="AC6" s="12"/>
      <c r="AD6" s="12"/>
      <c r="AE6" s="12"/>
      <c r="AF6" s="12"/>
      <c r="AG6" s="12"/>
      <c r="AH6" s="12"/>
      <c r="AI6" s="12"/>
    </row>
    <row r="7" spans="1:35" x14ac:dyDescent="0.25">
      <c r="B7" s="25" t="s">
        <v>136</v>
      </c>
      <c r="C7" s="25" t="s">
        <v>137</v>
      </c>
      <c r="D7" s="53" t="s">
        <v>96</v>
      </c>
      <c r="E7" s="53" t="s">
        <v>138</v>
      </c>
      <c r="F7" s="65" t="s">
        <v>139</v>
      </c>
      <c r="G7" s="73" t="s">
        <v>129</v>
      </c>
      <c r="H7" s="53" t="s">
        <v>129</v>
      </c>
      <c r="I7" s="53" t="s">
        <v>140</v>
      </c>
      <c r="J7" s="53"/>
      <c r="K7" s="53"/>
      <c r="L7" s="54">
        <v>43556</v>
      </c>
      <c r="M7" s="54">
        <v>45382</v>
      </c>
      <c r="N7" s="86">
        <v>5</v>
      </c>
      <c r="O7" s="57"/>
      <c r="P7" s="8">
        <v>1517571.3364562604</v>
      </c>
      <c r="Q7" s="8">
        <v>986421.36869656923</v>
      </c>
      <c r="R7" s="55">
        <f t="shared" si="0"/>
        <v>531149.96775969118</v>
      </c>
      <c r="S7" s="55">
        <v>306656.72225087864</v>
      </c>
      <c r="T7" s="55">
        <f t="shared" ref="T7:T10" si="1">U7-S7</f>
        <v>231789.59722348925</v>
      </c>
      <c r="U7" s="8">
        <v>538446.31947436789</v>
      </c>
    </row>
    <row r="8" spans="1:35" x14ac:dyDescent="0.25">
      <c r="B8" s="25" t="s">
        <v>115</v>
      </c>
      <c r="C8" s="25" t="s">
        <v>114</v>
      </c>
      <c r="D8" s="53" t="s">
        <v>96</v>
      </c>
      <c r="E8" s="53" t="s">
        <v>141</v>
      </c>
      <c r="F8" s="65" t="s">
        <v>142</v>
      </c>
      <c r="G8" s="73" t="s">
        <v>129</v>
      </c>
      <c r="H8" s="53" t="s">
        <v>129</v>
      </c>
      <c r="I8" s="53" t="s">
        <v>143</v>
      </c>
      <c r="J8" s="53"/>
      <c r="K8" s="53"/>
      <c r="L8" s="74">
        <v>44805</v>
      </c>
      <c r="M8" s="54">
        <v>46630</v>
      </c>
      <c r="N8" s="86">
        <v>5</v>
      </c>
      <c r="O8" s="57"/>
      <c r="P8" s="75">
        <f>'Amortization Schedule'!J9</f>
        <v>506825.97039667674</v>
      </c>
      <c r="Q8" s="75">
        <f>'Amortization Schedule'!I19</f>
        <v>84470.995066112795</v>
      </c>
      <c r="R8" s="76">
        <f t="shared" si="0"/>
        <v>422354.97533056396</v>
      </c>
      <c r="S8" s="76">
        <f>SUM('Amortization Schedule'!D20:D31)</f>
        <v>100236.23521024555</v>
      </c>
      <c r="T8" s="76">
        <f t="shared" si="1"/>
        <v>323362.44969782524</v>
      </c>
      <c r="U8" s="75">
        <v>423598.68490807078</v>
      </c>
      <c r="V8" t="s">
        <v>199</v>
      </c>
    </row>
    <row r="9" spans="1:35" ht="30" x14ac:dyDescent="0.25">
      <c r="B9" s="25" t="s">
        <v>144</v>
      </c>
      <c r="C9" s="25" t="s">
        <v>145</v>
      </c>
      <c r="D9" s="53" t="s">
        <v>96</v>
      </c>
      <c r="E9" s="53" t="s">
        <v>146</v>
      </c>
      <c r="F9" s="65" t="s">
        <v>147</v>
      </c>
      <c r="G9" s="73" t="s">
        <v>129</v>
      </c>
      <c r="H9" s="53" t="s">
        <v>129</v>
      </c>
      <c r="I9" s="53" t="s">
        <v>148</v>
      </c>
      <c r="J9" s="53"/>
      <c r="K9" s="53"/>
      <c r="L9" s="54">
        <v>44256</v>
      </c>
      <c r="M9" s="54">
        <v>46081</v>
      </c>
      <c r="N9" s="86">
        <v>5</v>
      </c>
      <c r="O9" s="57"/>
      <c r="P9" s="8">
        <v>11087652.693278829</v>
      </c>
      <c r="Q9" s="8">
        <v>2956707.3848743546</v>
      </c>
      <c r="R9" s="55">
        <f t="shared" si="0"/>
        <v>8130945.3084044736</v>
      </c>
      <c r="S9" s="55">
        <v>2202608.9209270691</v>
      </c>
      <c r="T9" s="55">
        <f t="shared" si="1"/>
        <v>5970332.117814444</v>
      </c>
      <c r="U9" s="8">
        <v>8172941.0387415132</v>
      </c>
    </row>
    <row r="10" spans="1:35" ht="45" x14ac:dyDescent="0.25">
      <c r="B10" s="25" t="s">
        <v>149</v>
      </c>
      <c r="C10" s="25" t="s">
        <v>150</v>
      </c>
      <c r="D10" s="53" t="s">
        <v>96</v>
      </c>
      <c r="E10" s="53" t="s">
        <v>151</v>
      </c>
      <c r="F10" s="65" t="s">
        <v>152</v>
      </c>
      <c r="G10" s="73" t="s">
        <v>129</v>
      </c>
      <c r="H10" s="53" t="s">
        <v>129</v>
      </c>
      <c r="I10" s="53" t="s">
        <v>148</v>
      </c>
      <c r="J10" s="53"/>
      <c r="K10" s="53"/>
      <c r="L10" s="54">
        <v>44256</v>
      </c>
      <c r="M10" s="54">
        <v>47907</v>
      </c>
      <c r="N10" s="86">
        <v>10</v>
      </c>
      <c r="O10" s="57"/>
      <c r="P10" s="8">
        <v>28464836.522516493</v>
      </c>
      <c r="Q10" s="8">
        <v>3795311.5363355321</v>
      </c>
      <c r="R10" s="55">
        <f t="shared" si="0"/>
        <v>24669524.986180961</v>
      </c>
      <c r="S10" s="55">
        <v>2764455.4454984986</v>
      </c>
      <c r="T10" s="55">
        <f t="shared" si="1"/>
        <v>22031395.650841411</v>
      </c>
      <c r="U10" s="8">
        <v>24795851.096339911</v>
      </c>
    </row>
    <row r="11" spans="1:35" x14ac:dyDescent="0.25">
      <c r="B11" s="67" t="s">
        <v>153</v>
      </c>
      <c r="C11" s="67"/>
      <c r="D11" s="67"/>
      <c r="E11" s="67"/>
      <c r="F11" s="67"/>
      <c r="G11" s="67"/>
      <c r="H11" s="67"/>
      <c r="I11" s="67"/>
      <c r="J11" s="67"/>
      <c r="K11" s="67"/>
      <c r="L11" s="67"/>
      <c r="M11" s="67"/>
      <c r="N11" s="72"/>
      <c r="O11" s="67"/>
      <c r="P11" s="70">
        <f>SUM(P5:P10)</f>
        <v>49616935.43307738</v>
      </c>
      <c r="Q11" s="70">
        <f t="shared" ref="Q11:U11" si="2">SUM(Q5:Q10)</f>
        <v>15862960.195401689</v>
      </c>
      <c r="R11" s="70">
        <f t="shared" si="2"/>
        <v>33753975.237675689</v>
      </c>
      <c r="S11" s="70">
        <f t="shared" si="2"/>
        <v>5373957.3238866925</v>
      </c>
      <c r="T11" s="70">
        <f t="shared" si="2"/>
        <v>28556879.815577172</v>
      </c>
      <c r="U11" s="70">
        <f t="shared" si="2"/>
        <v>34108968.815966845</v>
      </c>
    </row>
    <row r="12" spans="1:35" x14ac:dyDescent="0.25">
      <c r="B12" s="19">
        <v>25726</v>
      </c>
      <c r="C12" t="s">
        <v>237</v>
      </c>
      <c r="D12" t="s">
        <v>229</v>
      </c>
      <c r="E12" t="s">
        <v>234</v>
      </c>
      <c r="F12" t="s">
        <v>233</v>
      </c>
      <c r="G12" s="73" t="s">
        <v>129</v>
      </c>
      <c r="H12" s="53" t="s">
        <v>129</v>
      </c>
      <c r="I12" s="12"/>
      <c r="J12" s="12"/>
      <c r="K12" s="12"/>
      <c r="L12" s="80">
        <v>44743</v>
      </c>
      <c r="M12" s="81">
        <v>45838</v>
      </c>
      <c r="N12" s="17">
        <v>3</v>
      </c>
      <c r="O12" s="12"/>
      <c r="P12" s="90">
        <f>'SBITA Amortization Schedule'!J8</f>
        <v>4061201.8482069238</v>
      </c>
      <c r="Q12" s="90">
        <f>'SBITA Amortization Schedule'!I9</f>
        <v>1353733.9494023081</v>
      </c>
      <c r="R12" s="90">
        <f>P12-Q12</f>
        <v>2707467.8988046157</v>
      </c>
      <c r="S12" s="90">
        <f>'SBITA Amortization Schedule'!D10</f>
        <v>565648.30087706109</v>
      </c>
      <c r="T12" s="90">
        <f>U12-S12</f>
        <v>586803.54732986295</v>
      </c>
      <c r="U12" s="90">
        <f>'SBITA Amortization Schedule'!G9</f>
        <v>1152451.848206924</v>
      </c>
    </row>
    <row r="13" spans="1:35" x14ac:dyDescent="0.25">
      <c r="B13" s="79" t="s">
        <v>227</v>
      </c>
      <c r="C13" t="s">
        <v>228</v>
      </c>
      <c r="D13" t="s">
        <v>229</v>
      </c>
      <c r="E13" t="s">
        <v>232</v>
      </c>
      <c r="F13" t="s">
        <v>231</v>
      </c>
      <c r="G13" s="73" t="s">
        <v>129</v>
      </c>
      <c r="H13" s="53" t="s">
        <v>129</v>
      </c>
      <c r="I13" s="12"/>
      <c r="J13" s="12"/>
      <c r="K13" s="12"/>
      <c r="L13" s="83">
        <v>44743</v>
      </c>
      <c r="M13" s="83">
        <v>45838</v>
      </c>
      <c r="N13" s="17">
        <v>3</v>
      </c>
      <c r="O13" s="12"/>
      <c r="P13" s="90">
        <v>1563098.4765499483</v>
      </c>
      <c r="Q13" s="90">
        <v>508007.004878735</v>
      </c>
      <c r="R13" s="90">
        <f>P13-Q13</f>
        <v>1055091.4716712134</v>
      </c>
      <c r="S13" s="90">
        <v>497846.86478116032</v>
      </c>
      <c r="T13" s="90">
        <f>U13-S13</f>
        <v>674476.99263130082</v>
      </c>
      <c r="U13" s="90">
        <v>1172323.8574124612</v>
      </c>
    </row>
    <row r="14" spans="1:35" x14ac:dyDescent="0.25">
      <c r="B14" s="67" t="s">
        <v>230</v>
      </c>
      <c r="C14" s="67"/>
      <c r="D14" s="67"/>
      <c r="E14" s="67"/>
      <c r="F14" s="67"/>
      <c r="G14" s="67"/>
      <c r="H14" s="67"/>
      <c r="I14" s="67"/>
      <c r="J14" s="67"/>
      <c r="K14" s="67"/>
      <c r="L14" s="67"/>
      <c r="M14" s="67"/>
      <c r="N14" s="72"/>
      <c r="O14" s="67"/>
      <c r="P14" s="69">
        <f>SUM(P12:P13)</f>
        <v>5624300.3247568719</v>
      </c>
      <c r="Q14" s="69">
        <f t="shared" ref="Q14:U14" si="3">SUM(Q12:Q13)</f>
        <v>1861740.954281043</v>
      </c>
      <c r="R14" s="69">
        <f t="shared" si="3"/>
        <v>3762559.3704758291</v>
      </c>
      <c r="S14" s="69">
        <f t="shared" si="3"/>
        <v>1063495.1656582213</v>
      </c>
      <c r="T14" s="69">
        <f t="shared" si="3"/>
        <v>1261280.5399611639</v>
      </c>
      <c r="U14" s="69">
        <f t="shared" si="3"/>
        <v>2324775.7056193855</v>
      </c>
    </row>
    <row r="15" spans="1:35" x14ac:dyDescent="0.25">
      <c r="B15" s="25" t="s">
        <v>154</v>
      </c>
      <c r="C15" s="25" t="s">
        <v>155</v>
      </c>
      <c r="D15" s="53" t="s">
        <v>96</v>
      </c>
      <c r="E15" s="53"/>
      <c r="F15" s="65" t="s">
        <v>156</v>
      </c>
      <c r="G15" s="53" t="s">
        <v>157</v>
      </c>
      <c r="H15" s="53" t="s">
        <v>129</v>
      </c>
      <c r="I15" s="53"/>
      <c r="J15" s="53"/>
      <c r="K15" s="53"/>
      <c r="L15" s="54">
        <v>44391</v>
      </c>
      <c r="M15" s="54">
        <v>44755</v>
      </c>
      <c r="N15" s="86">
        <v>1</v>
      </c>
      <c r="O15" s="57"/>
      <c r="P15" s="8">
        <v>236202.6085886287</v>
      </c>
      <c r="Q15" s="8">
        <v>236202.60858862873</v>
      </c>
      <c r="R15" s="55">
        <f t="shared" ref="R15:R29" si="4">P15-Q15</f>
        <v>0</v>
      </c>
      <c r="S15" s="55">
        <v>0</v>
      </c>
      <c r="T15" s="55">
        <f t="shared" ref="T15:T29" si="5">U15-S15</f>
        <v>3.8175535815688998E-11</v>
      </c>
      <c r="U15" s="8">
        <v>3.8175535815688998E-11</v>
      </c>
    </row>
    <row r="16" spans="1:35" x14ac:dyDescent="0.25">
      <c r="B16" s="25" t="s">
        <v>158</v>
      </c>
      <c r="C16" s="25" t="s">
        <v>159</v>
      </c>
      <c r="D16" s="53" t="s">
        <v>96</v>
      </c>
      <c r="E16" s="53"/>
      <c r="F16" s="65" t="s">
        <v>160</v>
      </c>
      <c r="G16" s="53" t="s">
        <v>157</v>
      </c>
      <c r="H16" s="53" t="s">
        <v>129</v>
      </c>
      <c r="I16" s="53" t="s">
        <v>161</v>
      </c>
      <c r="J16" s="53"/>
      <c r="K16" s="53"/>
      <c r="L16" s="54">
        <v>44288</v>
      </c>
      <c r="M16" s="54">
        <v>2958352</v>
      </c>
      <c r="N16" s="86"/>
      <c r="O16" s="57"/>
      <c r="P16" s="8">
        <v>0</v>
      </c>
      <c r="Q16" s="8">
        <v>0</v>
      </c>
      <c r="R16" s="55">
        <f t="shared" si="4"/>
        <v>0</v>
      </c>
      <c r="S16" s="55">
        <v>0</v>
      </c>
      <c r="T16" s="55">
        <f t="shared" si="5"/>
        <v>0</v>
      </c>
      <c r="U16" s="8">
        <v>0</v>
      </c>
    </row>
    <row r="17" spans="2:35" x14ac:dyDescent="0.25">
      <c r="B17" s="25" t="s">
        <v>162</v>
      </c>
      <c r="C17" s="25" t="s">
        <v>159</v>
      </c>
      <c r="D17" s="53" t="s">
        <v>96</v>
      </c>
      <c r="E17" s="53"/>
      <c r="F17" s="65" t="s">
        <v>160</v>
      </c>
      <c r="G17" s="53" t="s">
        <v>157</v>
      </c>
      <c r="H17" s="53" t="s">
        <v>129</v>
      </c>
      <c r="I17" s="53"/>
      <c r="J17" s="53"/>
      <c r="K17" s="53"/>
      <c r="L17" s="54">
        <v>43972</v>
      </c>
      <c r="M17" s="54">
        <v>2958352</v>
      </c>
      <c r="N17" s="86"/>
      <c r="O17" s="57"/>
      <c r="P17" s="8">
        <v>0</v>
      </c>
      <c r="Q17" s="8">
        <v>0</v>
      </c>
      <c r="R17" s="55">
        <f t="shared" si="4"/>
        <v>0</v>
      </c>
      <c r="S17" s="55">
        <v>0</v>
      </c>
      <c r="T17" s="55">
        <f t="shared" si="5"/>
        <v>0</v>
      </c>
      <c r="U17" s="8">
        <v>0</v>
      </c>
    </row>
    <row r="18" spans="2:35" ht="30" x14ac:dyDescent="0.25">
      <c r="B18" s="25" t="s">
        <v>163</v>
      </c>
      <c r="C18" s="25" t="s">
        <v>164</v>
      </c>
      <c r="D18" s="53" t="s">
        <v>96</v>
      </c>
      <c r="E18" s="53"/>
      <c r="F18" s="65" t="s">
        <v>165</v>
      </c>
      <c r="G18" s="53" t="s">
        <v>157</v>
      </c>
      <c r="H18" s="53" t="s">
        <v>129</v>
      </c>
      <c r="I18" s="53" t="s">
        <v>143</v>
      </c>
      <c r="J18" s="53"/>
      <c r="K18" s="53"/>
      <c r="L18" s="54">
        <v>43191</v>
      </c>
      <c r="M18" s="54">
        <v>2958352</v>
      </c>
      <c r="N18" s="86"/>
      <c r="O18" s="57"/>
      <c r="P18" s="8">
        <v>0</v>
      </c>
      <c r="Q18" s="8">
        <v>0</v>
      </c>
      <c r="R18" s="55">
        <f t="shared" si="4"/>
        <v>0</v>
      </c>
      <c r="S18" s="55">
        <v>0</v>
      </c>
      <c r="T18" s="55">
        <f t="shared" si="5"/>
        <v>0</v>
      </c>
      <c r="U18" s="8">
        <v>0</v>
      </c>
    </row>
    <row r="19" spans="2:35" ht="30" x14ac:dyDescent="0.25">
      <c r="B19" s="25" t="s">
        <v>166</v>
      </c>
      <c r="C19" s="25" t="s">
        <v>167</v>
      </c>
      <c r="D19" s="53" t="s">
        <v>96</v>
      </c>
      <c r="E19" s="53"/>
      <c r="F19" s="65" t="s">
        <v>168</v>
      </c>
      <c r="G19" s="53" t="s">
        <v>157</v>
      </c>
      <c r="H19" s="53" t="s">
        <v>129</v>
      </c>
      <c r="I19" s="53" t="s">
        <v>161</v>
      </c>
      <c r="J19" s="53"/>
      <c r="K19" s="53"/>
      <c r="L19" s="54">
        <v>42614</v>
      </c>
      <c r="M19" s="54">
        <v>2958352</v>
      </c>
      <c r="N19" s="86"/>
      <c r="O19" s="57"/>
      <c r="P19" s="8">
        <v>0</v>
      </c>
      <c r="Q19" s="8">
        <v>0</v>
      </c>
      <c r="R19" s="55">
        <f t="shared" si="4"/>
        <v>0</v>
      </c>
      <c r="S19" s="55">
        <v>0</v>
      </c>
      <c r="T19" s="55">
        <f t="shared" si="5"/>
        <v>0</v>
      </c>
      <c r="U19" s="8">
        <v>0</v>
      </c>
    </row>
    <row r="20" spans="2:35" ht="30" x14ac:dyDescent="0.25">
      <c r="B20" s="25" t="s">
        <v>174</v>
      </c>
      <c r="C20" s="25" t="s">
        <v>175</v>
      </c>
      <c r="D20" s="53" t="s">
        <v>96</v>
      </c>
      <c r="E20" s="53" t="s">
        <v>176</v>
      </c>
      <c r="F20" s="65" t="s">
        <v>173</v>
      </c>
      <c r="G20" s="53" t="s">
        <v>157</v>
      </c>
      <c r="H20" s="53" t="s">
        <v>129</v>
      </c>
      <c r="I20" s="53" t="s">
        <v>177</v>
      </c>
      <c r="J20" s="53"/>
      <c r="K20" s="53"/>
      <c r="L20" s="54">
        <v>43770</v>
      </c>
      <c r="M20" s="54">
        <v>45596</v>
      </c>
      <c r="N20" s="86">
        <v>5</v>
      </c>
      <c r="O20" s="57"/>
      <c r="P20" s="8">
        <v>381443.09028920234</v>
      </c>
      <c r="Q20" s="8">
        <v>203436.31482090792</v>
      </c>
      <c r="R20" s="55">
        <f t="shared" si="4"/>
        <v>178006.77546829442</v>
      </c>
      <c r="S20" s="55">
        <v>78008.068522861038</v>
      </c>
      <c r="T20" s="55">
        <f t="shared" si="5"/>
        <v>105096.22785453704</v>
      </c>
      <c r="U20" s="8">
        <v>183104.29637739807</v>
      </c>
    </row>
    <row r="21" spans="2:35" ht="30" x14ac:dyDescent="0.25">
      <c r="B21" s="25" t="s">
        <v>178</v>
      </c>
      <c r="C21" s="25" t="s">
        <v>175</v>
      </c>
      <c r="D21" s="53" t="s">
        <v>96</v>
      </c>
      <c r="E21" s="53" t="s">
        <v>179</v>
      </c>
      <c r="F21" s="65" t="s">
        <v>180</v>
      </c>
      <c r="G21" s="53" t="s">
        <v>157</v>
      </c>
      <c r="H21" s="53" t="s">
        <v>129</v>
      </c>
      <c r="I21" s="53"/>
      <c r="J21" s="53"/>
      <c r="K21" s="53"/>
      <c r="L21" s="54">
        <v>44105</v>
      </c>
      <c r="M21" s="54">
        <v>45930</v>
      </c>
      <c r="N21" s="86">
        <v>5</v>
      </c>
      <c r="O21" s="57"/>
      <c r="P21" s="8">
        <v>239706.99711068807</v>
      </c>
      <c r="Q21" s="8">
        <v>83897.448988740827</v>
      </c>
      <c r="R21" s="55">
        <f t="shared" si="4"/>
        <v>155809.54812194724</v>
      </c>
      <c r="S21" s="55">
        <v>47795.653418258924</v>
      </c>
      <c r="T21" s="55">
        <f t="shared" si="5"/>
        <v>109107.69874866288</v>
      </c>
      <c r="U21" s="8">
        <v>156903.3521669218</v>
      </c>
    </row>
    <row r="22" spans="2:35" ht="30" x14ac:dyDescent="0.25">
      <c r="B22" s="25" t="s">
        <v>181</v>
      </c>
      <c r="C22" s="25" t="s">
        <v>132</v>
      </c>
      <c r="D22" s="53" t="s">
        <v>96</v>
      </c>
      <c r="E22" s="53" t="s">
        <v>182</v>
      </c>
      <c r="F22" s="65" t="s">
        <v>183</v>
      </c>
      <c r="G22" s="53" t="s">
        <v>157</v>
      </c>
      <c r="H22" s="53" t="s">
        <v>129</v>
      </c>
      <c r="I22" s="53" t="s">
        <v>135</v>
      </c>
      <c r="J22" s="53"/>
      <c r="K22" s="53"/>
      <c r="L22" s="54">
        <v>43800</v>
      </c>
      <c r="M22" s="54">
        <v>44773</v>
      </c>
      <c r="N22" s="86">
        <v>2.67</v>
      </c>
      <c r="O22" s="57"/>
      <c r="P22" s="8">
        <v>432675.69175133499</v>
      </c>
      <c r="Q22" s="8">
        <v>419154.57638410578</v>
      </c>
      <c r="R22" s="55">
        <f t="shared" si="4"/>
        <v>13521.115367229213</v>
      </c>
      <c r="S22" s="55">
        <v>13666.933690845955</v>
      </c>
      <c r="T22" s="55">
        <f t="shared" si="5"/>
        <v>3.4378899727016687E-10</v>
      </c>
      <c r="U22" s="8">
        <v>13666.933690846299</v>
      </c>
    </row>
    <row r="23" spans="2:35" ht="30" x14ac:dyDescent="0.25">
      <c r="B23" s="25" t="s">
        <v>184</v>
      </c>
      <c r="C23" s="25" t="s">
        <v>185</v>
      </c>
      <c r="D23" s="53" t="s">
        <v>96</v>
      </c>
      <c r="E23" s="53"/>
      <c r="F23" s="65" t="s">
        <v>180</v>
      </c>
      <c r="G23" s="53" t="s">
        <v>157</v>
      </c>
      <c r="H23" s="53" t="s">
        <v>129</v>
      </c>
      <c r="I23" s="53"/>
      <c r="J23" s="53"/>
      <c r="K23" s="53"/>
      <c r="L23" s="54">
        <v>43949</v>
      </c>
      <c r="M23" s="54">
        <v>44742</v>
      </c>
      <c r="N23" s="86">
        <v>2.17</v>
      </c>
      <c r="O23" s="57"/>
      <c r="P23" s="8">
        <v>484896.15360617411</v>
      </c>
      <c r="Q23" s="8">
        <v>503546.00566795008</v>
      </c>
      <c r="R23" s="55">
        <f t="shared" si="4"/>
        <v>-18649.852061775979</v>
      </c>
      <c r="S23" s="55">
        <v>0</v>
      </c>
      <c r="T23" s="55">
        <f t="shared" si="5"/>
        <v>-2.3707459203084702E-10</v>
      </c>
      <c r="U23" s="8">
        <v>-2.3707459203084702E-10</v>
      </c>
    </row>
    <row r="24" spans="2:35" ht="45" x14ac:dyDescent="0.25">
      <c r="B24" s="25" t="s">
        <v>186</v>
      </c>
      <c r="C24" s="25" t="s">
        <v>187</v>
      </c>
      <c r="D24" s="53" t="s">
        <v>96</v>
      </c>
      <c r="E24" s="53"/>
      <c r="F24" s="65" t="s">
        <v>188</v>
      </c>
      <c r="G24" s="53" t="s">
        <v>157</v>
      </c>
      <c r="H24" s="53" t="s">
        <v>129</v>
      </c>
      <c r="I24" s="53"/>
      <c r="J24" s="53"/>
      <c r="K24" s="53"/>
      <c r="L24" s="54">
        <v>44593</v>
      </c>
      <c r="M24" s="54">
        <v>45107</v>
      </c>
      <c r="N24" s="86">
        <v>1.42</v>
      </c>
      <c r="O24" s="57"/>
      <c r="P24" s="8">
        <v>1894750.4212669921</v>
      </c>
      <c r="Q24" s="8">
        <v>557279.53566676239</v>
      </c>
      <c r="R24" s="55">
        <f t="shared" si="4"/>
        <v>1337470.8856002297</v>
      </c>
      <c r="S24" s="55">
        <v>1337821.7395787241</v>
      </c>
      <c r="T24" s="55">
        <f t="shared" si="5"/>
        <v>0</v>
      </c>
      <c r="U24" s="8">
        <v>1337821.7395787232</v>
      </c>
    </row>
    <row r="25" spans="2:35" ht="45" x14ac:dyDescent="0.25">
      <c r="B25" s="25" t="s">
        <v>189</v>
      </c>
      <c r="C25" s="25" t="s">
        <v>132</v>
      </c>
      <c r="D25" s="53" t="s">
        <v>96</v>
      </c>
      <c r="E25" s="53" t="s">
        <v>190</v>
      </c>
      <c r="F25" s="65" t="s">
        <v>191</v>
      </c>
      <c r="G25" s="53" t="s">
        <v>157</v>
      </c>
      <c r="H25" s="53" t="s">
        <v>129</v>
      </c>
      <c r="I25" s="53" t="s">
        <v>135</v>
      </c>
      <c r="J25" s="53"/>
      <c r="K25" s="53"/>
      <c r="L25" s="54">
        <v>44378</v>
      </c>
      <c r="M25" s="54">
        <v>46203</v>
      </c>
      <c r="N25" s="86">
        <v>5</v>
      </c>
      <c r="O25" s="57"/>
      <c r="P25" s="8">
        <v>245969.25376290429</v>
      </c>
      <c r="Q25" s="8">
        <v>49193.85075258086</v>
      </c>
      <c r="R25" s="55">
        <f t="shared" si="4"/>
        <v>196775.40301032344</v>
      </c>
      <c r="S25" s="55">
        <v>48718.13721006416</v>
      </c>
      <c r="T25" s="55">
        <f t="shared" si="5"/>
        <v>148782.19570991583</v>
      </c>
      <c r="U25" s="8">
        <v>197500.33291997999</v>
      </c>
    </row>
    <row r="26" spans="2:35" ht="30" x14ac:dyDescent="0.25">
      <c r="B26" s="25" t="s">
        <v>192</v>
      </c>
      <c r="C26" s="25" t="s">
        <v>171</v>
      </c>
      <c r="D26" s="53" t="s">
        <v>96</v>
      </c>
      <c r="E26" s="53" t="s">
        <v>172</v>
      </c>
      <c r="F26" s="65" t="s">
        <v>173</v>
      </c>
      <c r="G26" s="53" t="s">
        <v>157</v>
      </c>
      <c r="H26" s="53" t="s">
        <v>129</v>
      </c>
      <c r="I26" s="53" t="s">
        <v>193</v>
      </c>
      <c r="J26" s="53"/>
      <c r="K26" s="53"/>
      <c r="L26" s="54">
        <v>44531</v>
      </c>
      <c r="M26" s="54">
        <v>46356</v>
      </c>
      <c r="N26" s="86">
        <v>5</v>
      </c>
      <c r="O26" s="57"/>
      <c r="P26" s="8">
        <v>158508.41812115684</v>
      </c>
      <c r="Q26" s="8">
        <v>18492.648780801632</v>
      </c>
      <c r="R26" s="55">
        <f t="shared" si="4"/>
        <v>140015.76934035521</v>
      </c>
      <c r="S26" s="55">
        <v>31278.957555494657</v>
      </c>
      <c r="T26" s="55">
        <f t="shared" si="5"/>
        <v>108994.02765977854</v>
      </c>
      <c r="U26" s="8">
        <v>140272.98521527319</v>
      </c>
    </row>
    <row r="27" spans="2:35" x14ac:dyDescent="0.25">
      <c r="B27" s="25" t="s">
        <v>194</v>
      </c>
      <c r="C27" s="25" t="s">
        <v>195</v>
      </c>
      <c r="D27" s="53" t="s">
        <v>96</v>
      </c>
      <c r="E27" s="53"/>
      <c r="F27" s="65" t="s">
        <v>196</v>
      </c>
      <c r="G27" s="53" t="s">
        <v>157</v>
      </c>
      <c r="H27" s="53" t="s">
        <v>129</v>
      </c>
      <c r="I27" s="53"/>
      <c r="J27" s="53"/>
      <c r="K27" s="53"/>
      <c r="L27" s="54">
        <v>44621</v>
      </c>
      <c r="M27" s="54">
        <v>44895</v>
      </c>
      <c r="N27" s="86">
        <v>0.75</v>
      </c>
      <c r="O27" s="57"/>
      <c r="P27" s="8">
        <v>1001057.975516448</v>
      </c>
      <c r="Q27" s="8">
        <v>444914.65578508802</v>
      </c>
      <c r="R27" s="55">
        <f t="shared" si="4"/>
        <v>556143.31973136007</v>
      </c>
      <c r="S27" s="55">
        <v>557767.13809225382</v>
      </c>
      <c r="T27" s="55">
        <f t="shared" si="5"/>
        <v>0</v>
      </c>
      <c r="U27" s="8">
        <v>557767.13809225371</v>
      </c>
    </row>
    <row r="28" spans="2:35" x14ac:dyDescent="0.25">
      <c r="B28" s="25" t="s">
        <v>169</v>
      </c>
      <c r="C28" s="25" t="s">
        <v>114</v>
      </c>
      <c r="D28" s="53" t="s">
        <v>96</v>
      </c>
      <c r="E28" s="53" t="s">
        <v>141</v>
      </c>
      <c r="F28" s="65" t="s">
        <v>142</v>
      </c>
      <c r="G28" s="53" t="s">
        <v>157</v>
      </c>
      <c r="H28" s="53" t="s">
        <v>129</v>
      </c>
      <c r="I28" s="53" t="s">
        <v>143</v>
      </c>
      <c r="J28" s="53"/>
      <c r="K28" s="53"/>
      <c r="L28" s="54">
        <v>42614</v>
      </c>
      <c r="M28" s="54">
        <v>44439</v>
      </c>
      <c r="N28" s="86">
        <v>5</v>
      </c>
      <c r="O28" s="57"/>
      <c r="P28" s="8">
        <v>465926.35035978095</v>
      </c>
      <c r="Q28" s="8">
        <v>465926.350359781</v>
      </c>
      <c r="R28" s="55">
        <f t="shared" si="4"/>
        <v>0</v>
      </c>
      <c r="S28" s="55">
        <v>0</v>
      </c>
      <c r="T28" s="55">
        <f t="shared" si="5"/>
        <v>4.05078730404847E-10</v>
      </c>
      <c r="U28" s="8">
        <v>4.05078730404847E-10</v>
      </c>
    </row>
    <row r="29" spans="2:35" ht="30" x14ac:dyDescent="0.25">
      <c r="B29" s="25" t="s">
        <v>170</v>
      </c>
      <c r="C29" s="25" t="s">
        <v>171</v>
      </c>
      <c r="D29" s="53" t="s">
        <v>96</v>
      </c>
      <c r="E29" s="53" t="s">
        <v>172</v>
      </c>
      <c r="F29" s="65" t="s">
        <v>173</v>
      </c>
      <c r="G29" s="53" t="s">
        <v>157</v>
      </c>
      <c r="H29" s="53" t="s">
        <v>129</v>
      </c>
      <c r="I29" s="53"/>
      <c r="J29" s="53"/>
      <c r="K29" s="53"/>
      <c r="L29" s="54">
        <v>42705</v>
      </c>
      <c r="M29" s="54">
        <v>44530</v>
      </c>
      <c r="N29" s="86">
        <v>5</v>
      </c>
      <c r="O29" s="57"/>
      <c r="P29" s="8">
        <v>132090.34843429734</v>
      </c>
      <c r="Q29" s="8">
        <v>132090.34843429734</v>
      </c>
      <c r="R29" s="55">
        <f t="shared" si="4"/>
        <v>0</v>
      </c>
      <c r="S29" s="55">
        <v>0</v>
      </c>
      <c r="T29" s="55">
        <f t="shared" si="5"/>
        <v>1.1675158952916868E-10</v>
      </c>
      <c r="U29" s="8">
        <v>1.1675158952916868E-10</v>
      </c>
    </row>
    <row r="30" spans="2:35" s="12" customFormat="1" ht="15.75" thickBot="1" x14ac:dyDescent="0.3">
      <c r="B30" s="24" t="s">
        <v>197</v>
      </c>
      <c r="C30" s="56"/>
      <c r="D30" s="56"/>
      <c r="E30" s="56"/>
      <c r="F30" s="56"/>
      <c r="G30" s="56"/>
      <c r="H30" s="56"/>
      <c r="I30" s="56"/>
      <c r="J30" s="56"/>
      <c r="K30" s="23"/>
      <c r="L30" s="23"/>
      <c r="M30" s="23"/>
      <c r="N30" s="87"/>
      <c r="O30" s="23"/>
      <c r="P30" s="56">
        <f t="shared" ref="P30:U30" si="6">SUM(P5:P29)</f>
        <v>116155698.82447614</v>
      </c>
      <c r="Q30" s="56">
        <f t="shared" si="6"/>
        <v>38563536.643595107</v>
      </c>
      <c r="R30" s="56">
        <f t="shared" si="6"/>
        <v>77592162.180880979</v>
      </c>
      <c r="S30" s="56">
        <f t="shared" si="6"/>
        <v>14989961.607158329</v>
      </c>
      <c r="T30" s="56">
        <f t="shared" si="6"/>
        <v>60108300.86104957</v>
      </c>
      <c r="U30" s="56">
        <f t="shared" si="6"/>
        <v>75454525.821213841</v>
      </c>
      <c r="W30"/>
      <c r="X30"/>
      <c r="Y30"/>
      <c r="Z30"/>
      <c r="AA30"/>
      <c r="AB30"/>
      <c r="AC30"/>
      <c r="AD30"/>
      <c r="AE30"/>
      <c r="AF30"/>
      <c r="AG30"/>
      <c r="AH30"/>
      <c r="AI30"/>
    </row>
    <row r="31" spans="2:35" ht="15.75" thickTop="1" x14ac:dyDescent="0.25"/>
    <row r="32" spans="2:35" x14ac:dyDescent="0.25">
      <c r="B32" s="20" t="s">
        <v>198</v>
      </c>
    </row>
  </sheetData>
  <protectedRanges>
    <protectedRange sqref="L12:M12" name="Range1"/>
  </protectedRanges>
  <mergeCells count="2">
    <mergeCell ref="P3:R3"/>
    <mergeCell ref="S3:U3"/>
  </mergeCells>
  <phoneticPr fontId="20" type="noConversion"/>
  <pageMargins left="0.7" right="0.7" top="0.75" bottom="0.75" header="0.3" footer="0.3"/>
  <pageSetup scale="51" fitToHeight="0" orientation="landscape" horizontalDpi="200" verticalDpi="200" r:id="rId1"/>
  <headerFooter differentFirst="1">
    <oddHeader>&amp;CLeases for 500 - Apple Commission</oddHeader>
    <oddFooter>&amp;LSource: Washington State Facilities Portfolio Management Tool
9/20/2021 10:59 AM&amp;RPage &amp;P</oddFooter>
    <firstFooter>&amp;LSource: Washington State Facilities Portfolio Management Tool
9/20/2021 10:59 AM&amp;RPage &amp;P</first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Lease Entries-Govt Funds</vt:lpstr>
      <vt:lpstr>Lease Entries-Prop Funds</vt:lpstr>
      <vt:lpstr>SBITA Entries-Govt Fund</vt:lpstr>
      <vt:lpstr>SBITA Entries-Prop Fund</vt:lpstr>
      <vt:lpstr>Amortization Schedule</vt:lpstr>
      <vt:lpstr>SBITA Amortization Schedule</vt:lpstr>
      <vt:lpstr>Lease Accounting Activity</vt:lpstr>
      <vt:lpstr>Summary Lease Accounting</vt:lpstr>
      <vt:lpstr>'Lease Accounting Activity'!__Details__X</vt:lpstr>
      <vt:lpstr>'SBITA Amortization Schedule'!__Details__X</vt:lpstr>
      <vt:lpstr>'Summary Lease Accounting'!__Details__X</vt:lpstr>
      <vt:lpstr>__Details__X</vt:lpstr>
      <vt:lpstr>'Amortization Schedule'!Print_Titles</vt:lpstr>
      <vt:lpstr>'Lease Accounting Activity'!Print_Titles</vt:lpstr>
      <vt:lpstr>'SBITA Amortization Schedule'!Print_Titles</vt:lpstr>
      <vt:lpstr>'Summary Lease Accounting'!Print_Titles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Quichocho, Anna (OFM)</dc:creator>
  <cp:lastModifiedBy>Quichocho, Anna (OFM)</cp:lastModifiedBy>
  <dcterms:created xsi:type="dcterms:W3CDTF">2021-09-20T17:35:37Z</dcterms:created>
  <dcterms:modified xsi:type="dcterms:W3CDTF">2023-07-27T13:33:53Z</dcterms:modified>
</cp:coreProperties>
</file>