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ofm.wa.lcl\OFM\SWA\CAFR\CAFR\Working_Files\Compensated_Absences\FY25\HRMS Extract FY25 Liability Calculations\"/>
    </mc:Choice>
  </mc:AlternateContent>
  <xr:revisionPtr revIDLastSave="0" documentId="13_ncr:1_{2E69CAC9-9650-428F-8909-F326DECC4A84}" xr6:coauthVersionLast="47" xr6:coauthVersionMax="47" xr10:uidLastSave="{00000000-0000-0000-0000-000000000000}"/>
  <bookViews>
    <workbookView xWindow="-120" yWindow="-120" windowWidth="25440" windowHeight="15390" xr2:uid="{E633B7C2-0E5B-4674-901B-3D2DAB6874DE}"/>
  </bookViews>
  <sheets>
    <sheet name="FY25 Comp Absence Liability" sheetId="1" r:id="rId1"/>
    <sheet name="6.30.25 Liability Calc" sheetId="2" r:id="rId2"/>
    <sheet name="6.30.25 Multifund Calc" sheetId="3" r:id="rId3"/>
  </sheets>
  <definedNames>
    <definedName name="_xlnm._FilterDatabase" localSheetId="0" hidden="1">'FY25 Comp Absence Liability'!$A$4:$H$263</definedName>
    <definedName name="BILL_AMOUNT">#REF!</definedName>
    <definedName name="EASTSIDE">#N/A</definedName>
    <definedName name="EP_2ND">#N/A</definedName>
    <definedName name="EP_3RD">#N/A</definedName>
    <definedName name="EP_4TH">#N/A</definedName>
    <definedName name="EP_6TH">#N/A</definedName>
    <definedName name="EVERETT">#N/A</definedName>
    <definedName name="KELSO">#REF!</definedName>
    <definedName name="LEGION">#N/A</definedName>
    <definedName name="LEGION_WAY">#N/A</definedName>
    <definedName name="MOUNT_VERNON">#N/A</definedName>
    <definedName name="PASCO">#N/A</definedName>
    <definedName name="POSTAGE">#REF!</definedName>
    <definedName name="Print_Area_MI">#REF!</definedName>
    <definedName name="PRORATE">#REF!</definedName>
    <definedName name="PRORATION">#REF!</definedName>
    <definedName name="RENTON">#N/A</definedName>
    <definedName name="SEATTLE">#N/A</definedName>
    <definedName name="SPOKANE">#N/A</definedName>
    <definedName name="TACOMA">#N/A</definedName>
    <definedName name="TUMWATER">#N/A</definedName>
    <definedName name="VANCOUVER">#N/A</definedName>
    <definedName name="WALLA_WALLA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3" l="1"/>
  <c r="H3" i="3"/>
  <c r="I3" i="3" s="1"/>
  <c r="K3" i="3" s="1"/>
  <c r="N3" i="3"/>
  <c r="P3" i="3"/>
  <c r="H4" i="3"/>
  <c r="I4" i="3"/>
  <c r="K4" i="3"/>
  <c r="M4" i="3" s="1"/>
  <c r="O4" i="3" s="1"/>
  <c r="L4" i="3"/>
  <c r="Q4" i="3" s="1"/>
  <c r="N4" i="3"/>
  <c r="P4" i="3"/>
  <c r="H5" i="3"/>
  <c r="I5" i="3" s="1"/>
  <c r="K5" i="3" s="1"/>
  <c r="N5" i="3"/>
  <c r="P5" i="3"/>
  <c r="H6" i="3"/>
  <c r="I6" i="3"/>
  <c r="K6" i="3"/>
  <c r="M6" i="3" s="1"/>
  <c r="O6" i="3" s="1"/>
  <c r="L6" i="3"/>
  <c r="N6" i="3"/>
  <c r="P6" i="3"/>
  <c r="H7" i="3"/>
  <c r="I7" i="3" s="1"/>
  <c r="K7" i="3" s="1"/>
  <c r="N7" i="3"/>
  <c r="P7" i="3"/>
  <c r="H8" i="3"/>
  <c r="I8" i="3"/>
  <c r="K8" i="3"/>
  <c r="M8" i="3" s="1"/>
  <c r="O8" i="3" s="1"/>
  <c r="L8" i="3"/>
  <c r="Q8" i="3" s="1"/>
  <c r="N8" i="3"/>
  <c r="P8" i="3"/>
  <c r="H9" i="3"/>
  <c r="I9" i="3" s="1"/>
  <c r="K9" i="3" s="1"/>
  <c r="N9" i="3"/>
  <c r="P9" i="3"/>
  <c r="H10" i="3"/>
  <c r="I10" i="3"/>
  <c r="K10" i="3"/>
  <c r="M10" i="3" s="1"/>
  <c r="O10" i="3" s="1"/>
  <c r="L10" i="3"/>
  <c r="N10" i="3"/>
  <c r="P10" i="3"/>
  <c r="I11" i="3"/>
  <c r="K11" i="3" s="1"/>
  <c r="M11" i="3" s="1"/>
  <c r="N11" i="3"/>
  <c r="P11" i="3"/>
  <c r="I12" i="3"/>
  <c r="K12" i="3"/>
  <c r="M12" i="3" s="1"/>
  <c r="N12" i="3"/>
  <c r="P12" i="3"/>
  <c r="I13" i="3"/>
  <c r="K13" i="3"/>
  <c r="M13" i="3"/>
  <c r="O13" i="3" s="1"/>
  <c r="N13" i="3"/>
  <c r="P13" i="3"/>
  <c r="I14" i="3"/>
  <c r="K14" i="3"/>
  <c r="M14" i="3" s="1"/>
  <c r="N14" i="3"/>
  <c r="P14" i="3"/>
  <c r="I15" i="3"/>
  <c r="K15" i="3" s="1"/>
  <c r="M15" i="3" s="1"/>
  <c r="N15" i="3"/>
  <c r="P15" i="3"/>
  <c r="I16" i="3"/>
  <c r="K16" i="3"/>
  <c r="M16" i="3" s="1"/>
  <c r="N16" i="3"/>
  <c r="P16" i="3"/>
  <c r="I17" i="3"/>
  <c r="K17" i="3"/>
  <c r="M17" i="3"/>
  <c r="O17" i="3" s="1"/>
  <c r="N17" i="3"/>
  <c r="P17" i="3"/>
  <c r="I18" i="3"/>
  <c r="K18" i="3"/>
  <c r="M18" i="3" s="1"/>
  <c r="N18" i="3"/>
  <c r="P18" i="3"/>
  <c r="I19" i="3"/>
  <c r="K19" i="3" s="1"/>
  <c r="M19" i="3" s="1"/>
  <c r="N19" i="3"/>
  <c r="P19" i="3"/>
  <c r="I20" i="3"/>
  <c r="K20" i="3"/>
  <c r="M20" i="3" s="1"/>
  <c r="N20" i="3"/>
  <c r="P20" i="3"/>
  <c r="I21" i="3"/>
  <c r="K21" i="3"/>
  <c r="M21" i="3"/>
  <c r="O21" i="3" s="1"/>
  <c r="N21" i="3"/>
  <c r="P21" i="3"/>
  <c r="I22" i="3"/>
  <c r="K22" i="3"/>
  <c r="M22" i="3" s="1"/>
  <c r="N22" i="3"/>
  <c r="P22" i="3"/>
  <c r="I23" i="3"/>
  <c r="K23" i="3" s="1"/>
  <c r="M23" i="3" s="1"/>
  <c r="N23" i="3"/>
  <c r="P23" i="3"/>
  <c r="I24" i="3"/>
  <c r="K24" i="3"/>
  <c r="M24" i="3" s="1"/>
  <c r="N24" i="3"/>
  <c r="P24" i="3"/>
  <c r="I25" i="3"/>
  <c r="K25" i="3"/>
  <c r="M25" i="3"/>
  <c r="O25" i="3" s="1"/>
  <c r="N25" i="3"/>
  <c r="P25" i="3"/>
  <c r="I26" i="3"/>
  <c r="K26" i="3"/>
  <c r="M26" i="3" s="1"/>
  <c r="N26" i="3"/>
  <c r="P26" i="3"/>
  <c r="G28" i="3"/>
  <c r="C19" i="2"/>
  <c r="C21" i="2" s="1"/>
  <c r="F18" i="2"/>
  <c r="M18" i="2" s="1"/>
  <c r="F17" i="2"/>
  <c r="M17" i="2" s="1"/>
  <c r="M16" i="2"/>
  <c r="N16" i="2" s="1"/>
  <c r="K16" i="2"/>
  <c r="F16" i="2"/>
  <c r="F15" i="2"/>
  <c r="M15" i="2" s="1"/>
  <c r="F14" i="2"/>
  <c r="M14" i="2" s="1"/>
  <c r="F11" i="2"/>
  <c r="M11" i="2" s="1"/>
  <c r="I8" i="2"/>
  <c r="K8" i="2" s="1"/>
  <c r="G8" i="2"/>
  <c r="F7" i="2"/>
  <c r="H7" i="2" s="1"/>
  <c r="Q23" i="3" l="1"/>
  <c r="R23" i="3" s="1"/>
  <c r="O23" i="3"/>
  <c r="Q19" i="3"/>
  <c r="R19" i="3" s="1"/>
  <c r="O19" i="3"/>
  <c r="Q15" i="3"/>
  <c r="O15" i="3"/>
  <c r="R15" i="3"/>
  <c r="O11" i="3"/>
  <c r="R11" i="3" s="1"/>
  <c r="Q11" i="3"/>
  <c r="L9" i="3"/>
  <c r="M9" i="3"/>
  <c r="O9" i="3" s="1"/>
  <c r="L7" i="3"/>
  <c r="M7" i="3" s="1"/>
  <c r="O7" i="3" s="1"/>
  <c r="O26" i="3"/>
  <c r="R26" i="3" s="1"/>
  <c r="Q26" i="3"/>
  <c r="O22" i="3"/>
  <c r="R22" i="3" s="1"/>
  <c r="Q22" i="3"/>
  <c r="O18" i="3"/>
  <c r="Q18" i="3"/>
  <c r="R18" i="3"/>
  <c r="O14" i="3"/>
  <c r="Q14" i="3"/>
  <c r="R14" i="3"/>
  <c r="Q10" i="3"/>
  <c r="L5" i="3"/>
  <c r="M5" i="3"/>
  <c r="O5" i="3" s="1"/>
  <c r="Q24" i="3"/>
  <c r="R24" i="3"/>
  <c r="O24" i="3"/>
  <c r="Q20" i="3"/>
  <c r="O20" i="3"/>
  <c r="R20" i="3" s="1"/>
  <c r="Q16" i="3"/>
  <c r="R16" i="3"/>
  <c r="O16" i="3"/>
  <c r="Q12" i="3"/>
  <c r="R12" i="3" s="1"/>
  <c r="O12" i="3"/>
  <c r="L3" i="3"/>
  <c r="M3" i="3" s="1"/>
  <c r="O3" i="3" s="1"/>
  <c r="Q6" i="3"/>
  <c r="R10" i="3"/>
  <c r="R8" i="3"/>
  <c r="R6" i="3"/>
  <c r="R4" i="3"/>
  <c r="Q25" i="3"/>
  <c r="Q21" i="3"/>
  <c r="R21" i="3" s="1"/>
  <c r="Q17" i="3"/>
  <c r="Q13" i="3"/>
  <c r="R17" i="3"/>
  <c r="R25" i="3"/>
  <c r="R13" i="3"/>
  <c r="P16" i="2"/>
  <c r="Q16" i="2" s="1"/>
  <c r="N17" i="2"/>
  <c r="K21" i="2"/>
  <c r="N18" i="2"/>
  <c r="N7" i="2"/>
  <c r="M7" i="2"/>
  <c r="K11" i="2"/>
  <c r="N11" i="2" s="1"/>
  <c r="K17" i="2"/>
  <c r="F21" i="2"/>
  <c r="M8" i="2"/>
  <c r="K15" i="2"/>
  <c r="N15" i="2" s="1"/>
  <c r="N8" i="2"/>
  <c r="Q8" i="2" s="1"/>
  <c r="K14" i="2"/>
  <c r="N14" i="2" s="1"/>
  <c r="K18" i="2"/>
  <c r="T11" i="3" l="1"/>
  <c r="U11" i="3"/>
  <c r="T20" i="3"/>
  <c r="U20" i="3" s="1"/>
  <c r="T26" i="3"/>
  <c r="U26" i="3" s="1"/>
  <c r="T19" i="3"/>
  <c r="U19" i="3"/>
  <c r="T22" i="3"/>
  <c r="U22" i="3"/>
  <c r="T21" i="3"/>
  <c r="U21" i="3" s="1"/>
  <c r="T12" i="3"/>
  <c r="U12" i="3"/>
  <c r="T23" i="3"/>
  <c r="U23" i="3"/>
  <c r="T25" i="3"/>
  <c r="U25" i="3" s="1"/>
  <c r="U17" i="3"/>
  <c r="T17" i="3"/>
  <c r="T8" i="3"/>
  <c r="U8" i="3" s="1"/>
  <c r="T6" i="3"/>
  <c r="U6" i="3"/>
  <c r="U10" i="3"/>
  <c r="T10" i="3"/>
  <c r="Q7" i="3"/>
  <c r="R7" i="3" s="1"/>
  <c r="Q5" i="3"/>
  <c r="R5" i="3"/>
  <c r="T24" i="3"/>
  <c r="U24" i="3"/>
  <c r="T15" i="3"/>
  <c r="U15" i="3" s="1"/>
  <c r="T16" i="3"/>
  <c r="U16" i="3" s="1"/>
  <c r="Q9" i="3"/>
  <c r="R9" i="3"/>
  <c r="T18" i="3"/>
  <c r="U18" i="3" s="1"/>
  <c r="Q3" i="3"/>
  <c r="R3" i="3" s="1"/>
  <c r="U14" i="3"/>
  <c r="T14" i="3"/>
  <c r="T13" i="3"/>
  <c r="U13" i="3"/>
  <c r="T4" i="3"/>
  <c r="U4" i="3" s="1"/>
  <c r="P15" i="2"/>
  <c r="Q15" i="2"/>
  <c r="P11" i="2"/>
  <c r="Q11" i="2" s="1"/>
  <c r="N19" i="2"/>
  <c r="N21" i="2" s="1"/>
  <c r="P14" i="2"/>
  <c r="P19" i="2" s="1"/>
  <c r="P7" i="2"/>
  <c r="P18" i="2"/>
  <c r="Q18" i="2" s="1"/>
  <c r="P17" i="2"/>
  <c r="Q17" i="2"/>
  <c r="M21" i="2"/>
  <c r="T3" i="3" l="1"/>
  <c r="U3" i="3" s="1"/>
  <c r="T7" i="3"/>
  <c r="U7" i="3" s="1"/>
  <c r="T9" i="3"/>
  <c r="U9" i="3"/>
  <c r="T5" i="3"/>
  <c r="U5" i="3" s="1"/>
  <c r="Q14" i="2"/>
  <c r="Q19" i="2" s="1"/>
  <c r="P21" i="2"/>
  <c r="P23" i="2" s="1"/>
  <c r="Q7" i="2"/>
  <c r="Q21" i="2" s="1"/>
  <c r="R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tc={012B3D10-2F21-4871-ABF9-3BA7415EC29C}</author>
    <author>tc={69D4CC66-C924-49C8-B839-2131FB0E3B60}</author>
    <author>tc={D2D1A71C-CB85-4504-800E-A053A9A67959}</author>
  </authors>
  <commentList>
    <comment ref="H1" authorId="0" shapeId="0" xr:uid="{012B3D10-2F21-4871-ABF9-3BA7415EC29C}">
      <text>
        <t>[Threaded comment]
Your version of Excel allows you to read this threaded comment; however, any edits to it will get removed if the file is opened in a newer version of Excel. Learn more: https://go.microsoft.com/fwlink/?linkid=870924
Comment:
    Update percentage for sick leave buyout provided by actuary.</t>
      </text>
    </comment>
    <comment ref="L1" authorId="1" shapeId="0" xr:uid="{69D4CC66-C924-49C8-B839-2131FB0E3B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Is all sick leave buy out VEBA, if yes enter 100%, if no enter percentage of sick leave buyout that goes to VEBA account.
</t>
      </text>
    </comment>
    <comment ref="M1" authorId="2" shapeId="0" xr:uid="{D2D1A71C-CB85-4504-800E-A053A9A6795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Of the 85% leave actuary expects to be used for buyout, this is the buyout percentage not going to VEBA accounts.  
</t>
      </text>
    </comment>
  </commentList>
</comments>
</file>

<file path=xl/sharedStrings.xml><?xml version="1.0" encoding="utf-8"?>
<sst xmlns="http://schemas.openxmlformats.org/spreadsheetml/2006/main" count="997" uniqueCount="256">
  <si>
    <t>Agency</t>
  </si>
  <si>
    <t>Agency Title</t>
  </si>
  <si>
    <t>GL Title</t>
  </si>
  <si>
    <t>011</t>
  </si>
  <si>
    <t>House of Representatives (REP)</t>
  </si>
  <si>
    <t>Accrued Vacation Leave Payable - Long-Term</t>
  </si>
  <si>
    <t>Accrued Sick Leave Payable - Long-Term</t>
  </si>
  <si>
    <t>Accrued Compensatory and Miscellaneous Leave Payable - Short-Term</t>
  </si>
  <si>
    <t>012</t>
  </si>
  <si>
    <t>Senate (SEN)</t>
  </si>
  <si>
    <t>013</t>
  </si>
  <si>
    <t>Joint Transportation Committee (JTC)</t>
  </si>
  <si>
    <t>020</t>
  </si>
  <si>
    <t>Legislative Evaluation and Accountability Program Committee (LEAP)</t>
  </si>
  <si>
    <t>035</t>
  </si>
  <si>
    <t>Office of the State Actuary (OSA)</t>
  </si>
  <si>
    <t>036</t>
  </si>
  <si>
    <t>Office of State Legislative Labor Relations (LLR)</t>
  </si>
  <si>
    <t>037</t>
  </si>
  <si>
    <t>Office of Legislative Support Services (LSS)</t>
  </si>
  <si>
    <t>038</t>
  </si>
  <si>
    <t>Joint Legislative Systems Committee (JLS)</t>
  </si>
  <si>
    <t>045</t>
  </si>
  <si>
    <t>Supreme Court (SUP)</t>
  </si>
  <si>
    <t>048</t>
  </si>
  <si>
    <t>Court of Appeals (COA)</t>
  </si>
  <si>
    <t>050</t>
  </si>
  <si>
    <t>Commission on Judicial Conduct (CJC)</t>
  </si>
  <si>
    <t>055</t>
  </si>
  <si>
    <t>Administrative Office of the Courts (AOC)</t>
  </si>
  <si>
    <t>056</t>
  </si>
  <si>
    <t>Office of Public Defense (OPD)</t>
  </si>
  <si>
    <t>057</t>
  </si>
  <si>
    <t>Office of Civil Legal Aid (OCLA)</t>
  </si>
  <si>
    <t>075</t>
  </si>
  <si>
    <t>Office of the Governor (GOV)</t>
  </si>
  <si>
    <t>080</t>
  </si>
  <si>
    <t>Office of the Lieutenant Governor (LTG)</t>
  </si>
  <si>
    <t>082</t>
  </si>
  <si>
    <t>Public Disclosure Commission (PDC)</t>
  </si>
  <si>
    <t>083</t>
  </si>
  <si>
    <t>Washington State Leadership Board (WSLB)</t>
  </si>
  <si>
    <t>085</t>
  </si>
  <si>
    <t>Office of the Secretary of State (SEC)</t>
  </si>
  <si>
    <t>086</t>
  </si>
  <si>
    <t>Governor's Office of Indian Affairs (INA)</t>
  </si>
  <si>
    <t>087</t>
  </si>
  <si>
    <t>Washington State Commission on Asian Pacific American Affairs (APA)</t>
  </si>
  <si>
    <t>090</t>
  </si>
  <si>
    <t>Office of the State Treasurer (OST)</t>
  </si>
  <si>
    <t>095</t>
  </si>
  <si>
    <t>Office of the State Auditor (SAO)</t>
  </si>
  <si>
    <t>099</t>
  </si>
  <si>
    <t>Washington Citizens' Commission on Salaries for Elected Officials (COS)</t>
  </si>
  <si>
    <t>100</t>
  </si>
  <si>
    <t>Office of the Attorney General (ATG)</t>
  </si>
  <si>
    <t>101</t>
  </si>
  <si>
    <t>Caseload Forecast Council (CFC)</t>
  </si>
  <si>
    <t>102</t>
  </si>
  <si>
    <t>Department of Financial Institutions (DFI)</t>
  </si>
  <si>
    <t>103</t>
  </si>
  <si>
    <t>Department of Commerce (COM)</t>
  </si>
  <si>
    <t>104</t>
  </si>
  <si>
    <t>Economic and Revenue Forecast Council (ERFC)</t>
  </si>
  <si>
    <t>105</t>
  </si>
  <si>
    <t>Office of Financial Management (OFM)</t>
  </si>
  <si>
    <t>107</t>
  </si>
  <si>
    <t>Washington State Health Care Authority (HCA)</t>
  </si>
  <si>
    <t>110</t>
  </si>
  <si>
    <t>Office of Administrative Hearings (OAH)</t>
  </si>
  <si>
    <t>116</t>
  </si>
  <si>
    <t>State Lottery Commission (LOT)</t>
  </si>
  <si>
    <t>117</t>
  </si>
  <si>
    <t>Washington State Gambling Commission (GMB)</t>
  </si>
  <si>
    <t>118</t>
  </si>
  <si>
    <t>Washington State Commission on Hispanic Affairs (CHA)</t>
  </si>
  <si>
    <t>119</t>
  </si>
  <si>
    <t>Washington State Commission on African-American Affairs (CAA)</t>
  </si>
  <si>
    <t>120</t>
  </si>
  <si>
    <t>Human Rights Commission (HUM)</t>
  </si>
  <si>
    <t>124</t>
  </si>
  <si>
    <t>Department of Retirement Systems (DRS)</t>
  </si>
  <si>
    <t>126</t>
  </si>
  <si>
    <t>State Investment Board (SIB)</t>
  </si>
  <si>
    <t>142</t>
  </si>
  <si>
    <t>Board of Tax Appeals (BTA)</t>
  </si>
  <si>
    <t>147</t>
  </si>
  <si>
    <t>Office of Minority and Women's Business Enterprises (OMWBE)</t>
  </si>
  <si>
    <t>160</t>
  </si>
  <si>
    <t>Office of the Insurance Commissioner (INS)</t>
  </si>
  <si>
    <t>163</t>
  </si>
  <si>
    <t>Washington Technology Solutions (WTS)</t>
  </si>
  <si>
    <t>165</t>
  </si>
  <si>
    <t>State Board of Accountancy (ACB)</t>
  </si>
  <si>
    <t>166</t>
  </si>
  <si>
    <t>Board of Registration for Professional Engineers and Land Surveyors (BRPELS)</t>
  </si>
  <si>
    <t>179</t>
  </si>
  <si>
    <t>Department of Enterprise Services (DES)</t>
  </si>
  <si>
    <t>185</t>
  </si>
  <si>
    <t>Washington Horse Racing Commission (HRC)</t>
  </si>
  <si>
    <t>190</t>
  </si>
  <si>
    <t>Board of Industrial Insurance Appeals (IND)</t>
  </si>
  <si>
    <t>195</t>
  </si>
  <si>
    <t>Liquor and Cannabis Board (LCB)</t>
  </si>
  <si>
    <t>205</t>
  </si>
  <si>
    <t>Board of Pilotage Commissioners (BPC)</t>
  </si>
  <si>
    <t>215</t>
  </si>
  <si>
    <t>Utilities and Transportation Commission (UTC)</t>
  </si>
  <si>
    <t>220</t>
  </si>
  <si>
    <t>Board for Volunteer Firefighters and Reserve Officers (BVFFRO)</t>
  </si>
  <si>
    <t>225</t>
  </si>
  <si>
    <t>Washington State Patrol (WSP)</t>
  </si>
  <si>
    <t>Accrued Compensatory and Miscellaneous Leave Payable - Long-Term</t>
  </si>
  <si>
    <t>227</t>
  </si>
  <si>
    <t>Washington State Criminal Justice Training Commission (CJT)</t>
  </si>
  <si>
    <t>228</t>
  </si>
  <si>
    <t>Washington Traffic Safety Commission (STS)</t>
  </si>
  <si>
    <t>229</t>
  </si>
  <si>
    <t>Office of Independent Investigations (OII)</t>
  </si>
  <si>
    <t>245</t>
  </si>
  <si>
    <t>Military Department (MIL)</t>
  </si>
  <si>
    <t>275</t>
  </si>
  <si>
    <t>Public Employment Relations Commission (PERC)</t>
  </si>
  <si>
    <t>303</t>
  </si>
  <si>
    <t>Department of Health (DOH)</t>
  </si>
  <si>
    <t>305</t>
  </si>
  <si>
    <t>Department of Veterans' Affairs (DVA)</t>
  </si>
  <si>
    <t>307</t>
  </si>
  <si>
    <t>Department of Children, Youth, and Families (DCYF)</t>
  </si>
  <si>
    <t>315</t>
  </si>
  <si>
    <t>Department of Services for the Blind (DSB)</t>
  </si>
  <si>
    <t>340</t>
  </si>
  <si>
    <t>Student Achievement Council (SAC)</t>
  </si>
  <si>
    <t>341</t>
  </si>
  <si>
    <t>Law Enforcement Officers’ and Fire Fighters’ Plan 2 Retirement Board (LEOFF)</t>
  </si>
  <si>
    <t>350</t>
  </si>
  <si>
    <t>Superintendent of Public Instruction (SPI)</t>
  </si>
  <si>
    <t>351</t>
  </si>
  <si>
    <t>State School for the Blind (SFB)</t>
  </si>
  <si>
    <t>353</t>
  </si>
  <si>
    <t>Washington Center for Deaf and Hard of Hearing Youth (CDHY)</t>
  </si>
  <si>
    <t>354</t>
  </si>
  <si>
    <t>Workforce Training and Education Coordinating Board (WFTECB)</t>
  </si>
  <si>
    <t>355</t>
  </si>
  <si>
    <t>Department of Archaeology and Historic Preservation (DAHP)</t>
  </si>
  <si>
    <t>387</t>
  </si>
  <si>
    <t>Washington State Arts Commission (ART)</t>
  </si>
  <si>
    <t>390</t>
  </si>
  <si>
    <t>Washington State Historical Society (WHS)</t>
  </si>
  <si>
    <t>395</t>
  </si>
  <si>
    <t>Eastern Washington State Historical Society (EWH)</t>
  </si>
  <si>
    <t>406</t>
  </si>
  <si>
    <t>County Road Administration Board (CRAB)</t>
  </si>
  <si>
    <t>407</t>
  </si>
  <si>
    <t>Transportation Improvement Board (TIB)</t>
  </si>
  <si>
    <t>460</t>
  </si>
  <si>
    <t>Columbia River Gorge Commission (CRG)</t>
  </si>
  <si>
    <t>462</t>
  </si>
  <si>
    <t>Washington Pollution Liability Insurance Program (PLI)</t>
  </si>
  <si>
    <t>463</t>
  </si>
  <si>
    <t>Energy Facility Site Evaluation Council (EFSEC)</t>
  </si>
  <si>
    <t>465</t>
  </si>
  <si>
    <t>State Parks and Recreation Commission (PARKS)</t>
  </si>
  <si>
    <t>467</t>
  </si>
  <si>
    <t>Recreation and Conservation Funding Board (RCFB)</t>
  </si>
  <si>
    <t>468</t>
  </si>
  <si>
    <t>Environmental and Land Use Hearings Office (ELUHO)</t>
  </si>
  <si>
    <t>471</t>
  </si>
  <si>
    <t>State Conservation Commission (SCC)</t>
  </si>
  <si>
    <t>477</t>
  </si>
  <si>
    <t>Department of Fish and Wildlife (DFW)</t>
  </si>
  <si>
    <t>478</t>
  </si>
  <si>
    <t>Puget Sound Partnership (PSP)</t>
  </si>
  <si>
    <t>490</t>
  </si>
  <si>
    <t>Department of Natural Resources (DNR)</t>
  </si>
  <si>
    <t>495</t>
  </si>
  <si>
    <t>Department of Agriculture (AGR)</t>
  </si>
  <si>
    <t>540</t>
  </si>
  <si>
    <t>Department of Employment Security (ES)</t>
  </si>
  <si>
    <t>Purpose: To calculate compensated absence liability for state agencies as of June 30, 2025</t>
  </si>
  <si>
    <t>HRMS Quota Types</t>
  </si>
  <si>
    <t>June 30, 2025</t>
  </si>
  <si>
    <t>Percentage of Leave Balance (based on yearly est by OSA)</t>
  </si>
  <si>
    <t>Cash Out Value</t>
  </si>
  <si>
    <t>VEBA % to be entered              NOT VEBA  calculated based on VEBA% entry</t>
  </si>
  <si>
    <t>Portion Contributed to VEBA (not subject to Medicare &amp; S.S.)</t>
  </si>
  <si>
    <t>Add Salary-Related Payments</t>
  </si>
  <si>
    <t>Total</t>
  </si>
  <si>
    <t>% expected to be used in 1 year</t>
  </si>
  <si>
    <t>Leave Balance
(Dollar Value)</t>
  </si>
  <si>
    <t>Not VEBA (subject to Medicare and S.S.)</t>
  </si>
  <si>
    <t>Medicare and Social Security taxes (FICA)</t>
  </si>
  <si>
    <t>Medicare and Social Security taxes (FICA) Cost</t>
  </si>
  <si>
    <t>PFML</t>
  </si>
  <si>
    <t>PFML Cost</t>
  </si>
  <si>
    <t>Classification</t>
  </si>
  <si>
    <t>Total Cash out Value</t>
  </si>
  <si>
    <t>ST portion</t>
  </si>
  <si>
    <t>LT Portion</t>
  </si>
  <si>
    <t>AFRS GLs</t>
  </si>
  <si>
    <t xml:space="preserve">Using LIFO expectation that leave used within </t>
  </si>
  <si>
    <t>SICK LEAVE</t>
  </si>
  <si>
    <t>30 (Sick)</t>
  </si>
  <si>
    <t xml:space="preserve">one year will be leave earned in the year and </t>
  </si>
  <si>
    <t>leave buyout will be older leave therefore 5227</t>
  </si>
  <si>
    <t>is the norm for all of this liability.</t>
  </si>
  <si>
    <t>VACATION LEAVE</t>
  </si>
  <si>
    <t>31 (Vacation), 34 (Justified Excess Vacation), and 40 (Excess Vacation Accrual)</t>
  </si>
  <si>
    <t xml:space="preserve">Using LIFO, expectation that leave used within </t>
  </si>
  <si>
    <t>OTHER LEAVE TYPES</t>
  </si>
  <si>
    <t>the liability is long term, 5225 is the norm for this liability.</t>
  </si>
  <si>
    <t>Compensatory Time</t>
  </si>
  <si>
    <t>35 (Compensatory Time)</t>
  </si>
  <si>
    <t>This leave should be used before other leave and/or</t>
  </si>
  <si>
    <t>Personal Holiday</t>
  </si>
  <si>
    <t>42 (Personal Holiday – Shift)</t>
  </si>
  <si>
    <t>has a yearly expiration date.</t>
  </si>
  <si>
    <t>Exchange and Holiday Time</t>
  </si>
  <si>
    <t>37 (Exchange Time)</t>
  </si>
  <si>
    <t>5128 for all of this liability.</t>
  </si>
  <si>
    <t>Shared Leave Received</t>
  </si>
  <si>
    <t>41 (Shared Leave), 45 (PH - Shared Leave Donation)</t>
  </si>
  <si>
    <t>Holiday Credits</t>
  </si>
  <si>
    <t>39 (Holiday Credits)</t>
  </si>
  <si>
    <t>Total liability for other leave types</t>
  </si>
  <si>
    <t>TOTAL COMPENSATED ABSENCE LIABILITY</t>
  </si>
  <si>
    <t>Other Comp</t>
  </si>
  <si>
    <t>Other</t>
  </si>
  <si>
    <t>Vacation</t>
  </si>
  <si>
    <t>Sick</t>
  </si>
  <si>
    <t>LT Portion (V-X)</t>
  </si>
  <si>
    <t>ST Portion (V*W)</t>
  </si>
  <si>
    <t>Enter %  Expected to be used in 1 year, using LIFO assumption expected percentages below unless exceptions.</t>
  </si>
  <si>
    <t>Total Liability (L+M+O+Q)</t>
  </si>
  <si>
    <t>PFML Liability Value (Charged on VEBA and NOT VEBA  (L+M)*P)</t>
  </si>
  <si>
    <t>PFML Rate</t>
  </si>
  <si>
    <t>S.S.and Medicare Liability Value Charged on NOT VEBA (M*N)</t>
  </si>
  <si>
    <t>S.S. and Medicare Rate</t>
  </si>
  <si>
    <t>NOT VEBA (M1% SICK, 100% Vac/Other) (SS,Med,and PFML)</t>
  </si>
  <si>
    <t>VEBA (K x L1 for sick, 0 for Vac,Other) (PFML Only)</t>
  </si>
  <si>
    <t xml:space="preserve">Cash out Value </t>
  </si>
  <si>
    <t>Cash out Multiplier</t>
  </si>
  <si>
    <t>Leave Liab Bal</t>
  </si>
  <si>
    <t>Percentage of Leave Balance expected to use/cash out</t>
  </si>
  <si>
    <t>Enter Ending Leave Balance Value</t>
  </si>
  <si>
    <t>Liability GL</t>
  </si>
  <si>
    <t>GL Type</t>
  </si>
  <si>
    <t>Leave type</t>
  </si>
  <si>
    <t>Fund</t>
  </si>
  <si>
    <t>Net Change to be recorded</t>
  </si>
  <si>
    <t xml:space="preserve">FY25 Year End Liability </t>
  </si>
  <si>
    <t>General Ledger Code</t>
  </si>
  <si>
    <t>Compensated Absence Liability to be recorded for Fiscal Year 2025 for agencies using HRMS.</t>
  </si>
  <si>
    <t>Special Note</t>
  </si>
  <si>
    <t>SAFS Completes</t>
  </si>
  <si>
    <t>Current GL Balance in AFRS as of 7.30.2025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</si>
</sst>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00%"/>
    <numFmt numFmtId="166" formatCode="0.0%"/>
    <numFmt numFmtId="167" formatCode="_(* #,##0.00000_);_(* \(#,##0.000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 Light"/>
      <family val="2"/>
    </font>
    <font>
      <sz val="16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43" fontId="0" fillId="0" borderId="0" xfId="1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15" fontId="6" fillId="0" borderId="1" xfId="0" quotePrefix="1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5" xfId="0" applyFont="1" applyBorder="1"/>
    <xf numFmtId="0" fontId="6" fillId="0" borderId="6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3" borderId="13" xfId="0" applyFont="1" applyFill="1" applyBorder="1"/>
    <xf numFmtId="0" fontId="6" fillId="0" borderId="0" xfId="0" applyFont="1"/>
    <xf numFmtId="0" fontId="5" fillId="0" borderId="0" xfId="0" applyFont="1" applyAlignment="1">
      <alignment wrapText="1"/>
    </xf>
    <xf numFmtId="44" fontId="6" fillId="2" borderId="0" xfId="2" applyFont="1" applyFill="1"/>
    <xf numFmtId="9" fontId="5" fillId="0" borderId="0" xfId="3" applyFont="1" applyFill="1" applyAlignment="1">
      <alignment horizontal="center"/>
    </xf>
    <xf numFmtId="43" fontId="5" fillId="0" borderId="0" xfId="1" applyFont="1" applyAlignment="1">
      <alignment horizontal="right"/>
    </xf>
    <xf numFmtId="9" fontId="5" fillId="2" borderId="0" xfId="3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2" fontId="5" fillId="4" borderId="0" xfId="3" applyNumberFormat="1" applyFont="1" applyFill="1" applyAlignment="1">
      <alignment horizontal="center"/>
    </xf>
    <xf numFmtId="164" fontId="5" fillId="4" borderId="0" xfId="1" applyNumberFormat="1" applyFont="1" applyFill="1" applyAlignment="1">
      <alignment horizontal="center"/>
    </xf>
    <xf numFmtId="165" fontId="5" fillId="0" borderId="0" xfId="3" applyNumberFormat="1" applyFont="1" applyFill="1" applyAlignment="1">
      <alignment horizontal="center"/>
    </xf>
    <xf numFmtId="43" fontId="5" fillId="0" borderId="0" xfId="1" applyFont="1" applyFill="1"/>
    <xf numFmtId="166" fontId="5" fillId="3" borderId="0" xfId="3" applyNumberFormat="1" applyFont="1" applyFill="1"/>
    <xf numFmtId="44" fontId="6" fillId="0" borderId="0" xfId="0" applyNumberFormat="1" applyFont="1"/>
    <xf numFmtId="0" fontId="5" fillId="3" borderId="14" xfId="0" applyFont="1" applyFill="1" applyBorder="1"/>
    <xf numFmtId="44" fontId="6" fillId="0" borderId="0" xfId="2" applyFont="1" applyFill="1"/>
    <xf numFmtId="9" fontId="5" fillId="4" borderId="0" xfId="3" applyFont="1" applyFill="1" applyAlignment="1">
      <alignment horizontal="center"/>
    </xf>
    <xf numFmtId="10" fontId="5" fillId="0" borderId="0" xfId="3" applyNumberFormat="1" applyFont="1" applyFill="1" applyAlignment="1">
      <alignment horizontal="center"/>
    </xf>
    <xf numFmtId="44" fontId="5" fillId="0" borderId="0" xfId="3" applyNumberFormat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7" fontId="5" fillId="0" borderId="0" xfId="1" applyNumberFormat="1" applyFont="1" applyAlignment="1">
      <alignment horizontal="center"/>
    </xf>
    <xf numFmtId="166" fontId="5" fillId="0" borderId="0" xfId="3" applyNumberFormat="1" applyFont="1" applyFill="1"/>
    <xf numFmtId="0" fontId="5" fillId="3" borderId="15" xfId="0" applyFont="1" applyFill="1" applyBorder="1"/>
    <xf numFmtId="44" fontId="5" fillId="0" borderId="0" xfId="2" applyFont="1"/>
    <xf numFmtId="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9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43" fontId="5" fillId="4" borderId="0" xfId="1" applyFont="1" applyFill="1" applyAlignment="1">
      <alignment horizontal="right"/>
    </xf>
    <xf numFmtId="164" fontId="5" fillId="0" borderId="0" xfId="1" applyNumberFormat="1" applyFont="1" applyAlignment="1">
      <alignment horizontal="center"/>
    </xf>
    <xf numFmtId="166" fontId="5" fillId="5" borderId="0" xfId="3" applyNumberFormat="1" applyFont="1" applyFill="1"/>
    <xf numFmtId="0" fontId="5" fillId="5" borderId="13" xfId="0" applyFont="1" applyFill="1" applyBorder="1"/>
    <xf numFmtId="0" fontId="5" fillId="0" borderId="0" xfId="0" applyFont="1" applyAlignment="1">
      <alignment horizontal="left" indent="1"/>
    </xf>
    <xf numFmtId="10" fontId="5" fillId="0" borderId="0" xfId="0" applyNumberFormat="1" applyFont="1" applyAlignment="1">
      <alignment horizontal="right"/>
    </xf>
    <xf numFmtId="43" fontId="5" fillId="0" borderId="0" xfId="1" applyFont="1"/>
    <xf numFmtId="166" fontId="5" fillId="0" borderId="0" xfId="3" applyNumberFormat="1" applyFont="1"/>
    <xf numFmtId="44" fontId="5" fillId="0" borderId="0" xfId="0" applyNumberFormat="1" applyFont="1"/>
    <xf numFmtId="0" fontId="5" fillId="5" borderId="14" xfId="0" applyFont="1" applyFill="1" applyBorder="1"/>
    <xf numFmtId="0" fontId="6" fillId="0" borderId="0" xfId="0" applyFont="1" applyAlignment="1">
      <alignment wrapText="1"/>
    </xf>
    <xf numFmtId="0" fontId="5" fillId="5" borderId="15" xfId="0" applyFont="1" applyFill="1" applyBorder="1"/>
    <xf numFmtId="43" fontId="5" fillId="2" borderId="0" xfId="1" applyFont="1" applyFill="1"/>
    <xf numFmtId="166" fontId="5" fillId="6" borderId="0" xfId="3" applyNumberFormat="1" applyFont="1" applyFill="1"/>
    <xf numFmtId="43" fontId="6" fillId="0" borderId="0" xfId="1" applyFont="1"/>
    <xf numFmtId="43" fontId="6" fillId="0" borderId="0" xfId="1" applyFont="1" applyFill="1"/>
    <xf numFmtId="0" fontId="5" fillId="6" borderId="13" xfId="0" applyFont="1" applyFill="1" applyBorder="1"/>
    <xf numFmtId="0" fontId="5" fillId="6" borderId="14" xfId="0" applyFont="1" applyFill="1" applyBorder="1"/>
    <xf numFmtId="0" fontId="5" fillId="6" borderId="15" xfId="0" applyFont="1" applyFill="1" applyBorder="1"/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wrapText="1"/>
    </xf>
    <xf numFmtId="44" fontId="6" fillId="0" borderId="16" xfId="2" applyFont="1" applyBorder="1"/>
    <xf numFmtId="166" fontId="5" fillId="0" borderId="16" xfId="3" applyNumberFormat="1" applyFont="1" applyBorder="1"/>
    <xf numFmtId="44" fontId="6" fillId="0" borderId="16" xfId="0" applyNumberFormat="1" applyFont="1" applyBorder="1"/>
    <xf numFmtId="0" fontId="6" fillId="0" borderId="0" xfId="0" applyFont="1" applyAlignment="1">
      <alignment horizontal="left" indent="1"/>
    </xf>
    <xf numFmtId="43" fontId="6" fillId="0" borderId="0" xfId="0" applyNumberFormat="1" applyFont="1"/>
    <xf numFmtId="164" fontId="6" fillId="0" borderId="0" xfId="0" applyNumberFormat="1" applyFont="1"/>
    <xf numFmtId="44" fontId="6" fillId="0" borderId="17" xfId="0" applyNumberFormat="1" applyFont="1" applyBorder="1"/>
    <xf numFmtId="4" fontId="5" fillId="0" borderId="0" xfId="0" applyNumberFormat="1" applyFont="1"/>
    <xf numFmtId="43" fontId="5" fillId="0" borderId="0" xfId="0" applyNumberFormat="1" applyFont="1"/>
    <xf numFmtId="165" fontId="5" fillId="0" borderId="0" xfId="3" applyNumberFormat="1" applyFont="1"/>
    <xf numFmtId="43" fontId="5" fillId="0" borderId="18" xfId="1" applyFont="1" applyBorder="1"/>
    <xf numFmtId="44" fontId="0" fillId="0" borderId="0" xfId="0" applyNumberFormat="1"/>
    <xf numFmtId="43" fontId="0" fillId="0" borderId="0" xfId="0" applyNumberFormat="1"/>
    <xf numFmtId="9" fontId="0" fillId="0" borderId="0" xfId="3" applyFont="1"/>
    <xf numFmtId="165" fontId="0" fillId="0" borderId="0" xfId="3" applyNumberFormat="1" applyFont="1"/>
    <xf numFmtId="10" fontId="0" fillId="0" borderId="0" xfId="3" applyNumberFormat="1" applyFont="1"/>
    <xf numFmtId="0" fontId="0" fillId="0" borderId="0" xfId="0" applyAlignment="1">
      <alignment horizontal="left"/>
    </xf>
    <xf numFmtId="43" fontId="2" fillId="7" borderId="0" xfId="0" applyNumberFormat="1" applyFont="1" applyFill="1"/>
    <xf numFmtId="43" fontId="2" fillId="7" borderId="0" xfId="3" applyNumberFormat="1" applyFont="1" applyFill="1"/>
    <xf numFmtId="9" fontId="0" fillId="7" borderId="0" xfId="3" applyFont="1" applyFill="1"/>
    <xf numFmtId="43" fontId="0" fillId="7" borderId="0" xfId="0" applyNumberFormat="1" applyFill="1"/>
    <xf numFmtId="165" fontId="0" fillId="7" borderId="0" xfId="3" applyNumberFormat="1" applyFont="1" applyFill="1"/>
    <xf numFmtId="10" fontId="0" fillId="7" borderId="0" xfId="3" applyNumberFormat="1" applyFont="1" applyFill="1"/>
    <xf numFmtId="2" fontId="0" fillId="7" borderId="0" xfId="3" applyNumberFormat="1" applyFont="1" applyFill="1"/>
    <xf numFmtId="43" fontId="0" fillId="7" borderId="0" xfId="1" applyFont="1" applyFill="1"/>
    <xf numFmtId="43" fontId="8" fillId="8" borderId="0" xfId="1" applyFont="1" applyFill="1"/>
    <xf numFmtId="0" fontId="0" fillId="7" borderId="0" xfId="0" applyFill="1"/>
    <xf numFmtId="0" fontId="8" fillId="8" borderId="0" xfId="0" applyFont="1" applyFill="1" applyAlignment="1">
      <alignment wrapText="1"/>
    </xf>
    <xf numFmtId="43" fontId="2" fillId="7" borderId="18" xfId="0" applyNumberFormat="1" applyFont="1" applyFill="1" applyBorder="1"/>
    <xf numFmtId="43" fontId="2" fillId="7" borderId="18" xfId="3" applyNumberFormat="1" applyFont="1" applyFill="1" applyBorder="1"/>
    <xf numFmtId="9" fontId="0" fillId="7" borderId="18" xfId="3" applyFont="1" applyFill="1" applyBorder="1"/>
    <xf numFmtId="43" fontId="0" fillId="7" borderId="18" xfId="0" applyNumberFormat="1" applyFill="1" applyBorder="1"/>
    <xf numFmtId="165" fontId="0" fillId="7" borderId="18" xfId="3" applyNumberFormat="1" applyFont="1" applyFill="1" applyBorder="1"/>
    <xf numFmtId="10" fontId="0" fillId="7" borderId="18" xfId="3" applyNumberFormat="1" applyFont="1" applyFill="1" applyBorder="1"/>
    <xf numFmtId="2" fontId="0" fillId="7" borderId="18" xfId="3" applyNumberFormat="1" applyFont="1" applyFill="1" applyBorder="1"/>
    <xf numFmtId="43" fontId="0" fillId="7" borderId="18" xfId="1" applyFont="1" applyFill="1" applyBorder="1"/>
    <xf numFmtId="43" fontId="8" fillId="9" borderId="18" xfId="1" applyFont="1" applyFill="1" applyBorder="1"/>
    <xf numFmtId="0" fontId="0" fillId="7" borderId="18" xfId="0" applyFill="1" applyBorder="1"/>
    <xf numFmtId="0" fontId="8" fillId="9" borderId="18" xfId="0" applyFont="1" applyFill="1" applyBorder="1" applyAlignment="1">
      <alignment horizontal="right" wrapText="1"/>
    </xf>
    <xf numFmtId="43" fontId="8" fillId="9" borderId="0" xfId="1" applyFont="1" applyFill="1"/>
    <xf numFmtId="0" fontId="8" fillId="9" borderId="0" xfId="0" applyFont="1" applyFill="1" applyAlignment="1">
      <alignment horizontal="right" wrapText="1"/>
    </xf>
    <xf numFmtId="43" fontId="8" fillId="10" borderId="18" xfId="1" applyFont="1" applyFill="1" applyBorder="1"/>
    <xf numFmtId="0" fontId="8" fillId="10" borderId="18" xfId="0" applyFont="1" applyFill="1" applyBorder="1" applyAlignment="1">
      <alignment horizontal="right" wrapText="1"/>
    </xf>
    <xf numFmtId="43" fontId="8" fillId="10" borderId="0" xfId="1" applyFont="1" applyFill="1"/>
    <xf numFmtId="0" fontId="8" fillId="10" borderId="0" xfId="0" applyFont="1" applyFill="1" applyAlignment="1">
      <alignment horizontal="right" wrapText="1"/>
    </xf>
    <xf numFmtId="43" fontId="2" fillId="0" borderId="0" xfId="0" applyNumberFormat="1" applyFont="1" applyAlignment="1">
      <alignment wrapText="1"/>
    </xf>
    <xf numFmtId="9" fontId="0" fillId="0" borderId="0" xfId="3" applyFont="1" applyFill="1" applyAlignment="1">
      <alignment wrapText="1"/>
    </xf>
    <xf numFmtId="0" fontId="0" fillId="0" borderId="0" xfId="0" applyAlignment="1">
      <alignment wrapText="1"/>
    </xf>
    <xf numFmtId="165" fontId="0" fillId="0" borderId="0" xfId="3" applyNumberFormat="1" applyFont="1" applyAlignment="1">
      <alignment wrapText="1"/>
    </xf>
    <xf numFmtId="10" fontId="0" fillId="0" borderId="0" xfId="3" applyNumberFormat="1" applyFont="1" applyAlignment="1">
      <alignment wrapText="1"/>
    </xf>
    <xf numFmtId="43" fontId="0" fillId="0" borderId="0" xfId="1" applyFont="1" applyAlignment="1">
      <alignment wrapText="1"/>
    </xf>
    <xf numFmtId="9" fontId="0" fillId="0" borderId="0" xfId="3" applyFont="1" applyAlignment="1">
      <alignment wrapText="1"/>
    </xf>
    <xf numFmtId="43" fontId="0" fillId="0" borderId="0" xfId="1" applyFont="1" applyFill="1" applyAlignment="1">
      <alignment wrapText="1"/>
    </xf>
    <xf numFmtId="0" fontId="0" fillId="0" borderId="0" xfId="0" applyAlignment="1">
      <alignment horizontal="left" wrapText="1"/>
    </xf>
    <xf numFmtId="165" fontId="0" fillId="11" borderId="0" xfId="3" applyNumberFormat="1" applyFont="1" applyFill="1"/>
    <xf numFmtId="10" fontId="0" fillId="11" borderId="0" xfId="3" applyNumberFormat="1" applyFont="1" applyFill="1"/>
    <xf numFmtId="10" fontId="0" fillId="4" borderId="0" xfId="0" applyNumberFormat="1" applyFill="1"/>
    <xf numFmtId="166" fontId="0" fillId="12" borderId="0" xfId="3" applyNumberFormat="1" applyFont="1" applyFill="1"/>
    <xf numFmtId="9" fontId="0" fillId="12" borderId="0" xfId="3" applyFont="1" applyFill="1"/>
    <xf numFmtId="0" fontId="2" fillId="0" borderId="0" xfId="0" applyFont="1" applyAlignment="1">
      <alignment wrapText="1"/>
    </xf>
    <xf numFmtId="0" fontId="0" fillId="0" borderId="0" xfId="0" applyAlignment="1">
      <alignment horizontal="right"/>
    </xf>
    <xf numFmtId="40" fontId="0" fillId="0" borderId="0" xfId="1" applyNumberFormat="1" applyFont="1"/>
    <xf numFmtId="2" fontId="0" fillId="0" borderId="0" xfId="1" applyNumberFormat="1" applyFont="1"/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horizontal="center" wrapText="1"/>
    </xf>
    <xf numFmtId="2" fontId="2" fillId="0" borderId="0" xfId="1" applyNumberFormat="1" applyFont="1" applyAlignment="1">
      <alignment horizontal="center" wrapText="1"/>
    </xf>
    <xf numFmtId="40" fontId="2" fillId="0" borderId="0" xfId="1" applyNumberFormat="1" applyFont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ver, Evelyn (OFM)" id="{A6ED0D34-4911-4B58-8053-D57D90D058D5}" userId="S::Evelyn.Kover@ofm.wa.gov::13662a9f-ad57-4a41-a67e-66b5fcb2a4f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5-07-09T17:46:35.79" personId="{A6ED0D34-4911-4B58-8053-D57D90D058D5}" id="{012B3D10-2F21-4871-ABF9-3BA7415EC29C}">
    <text>Update percentage for sick leave buyout provided by actuary.</text>
  </threadedComment>
  <threadedComment ref="L1" dT="2025-07-09T17:44:20.49" personId="{A6ED0D34-4911-4B58-8053-D57D90D058D5}" id="{69D4CC66-C924-49C8-B839-2131FB0E3B60}">
    <text xml:space="preserve">Is all sick leave buy out VEBA, if yes enter 100%, if no enter percentage of sick leave buyout that goes to VEBA account.
</text>
  </threadedComment>
  <threadedComment ref="M1" dT="2025-07-09T17:45:50.47" personId="{A6ED0D34-4911-4B58-8053-D57D90D058D5}" id="{D2D1A71C-CB85-4504-800E-A053A9A67959}">
    <text xml:space="preserve">Of the 85% leave actuary expects to be used for buyout, this is the buyout percentage not going to VEBA accounts.  
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D196A-2B94-4B9D-BFD2-6CCF34BB99BA}">
  <dimension ref="A2:H266"/>
  <sheetViews>
    <sheetView tabSelected="1" workbookViewId="0">
      <selection activeCell="L4" sqref="L4"/>
    </sheetView>
  </sheetViews>
  <sheetFormatPr defaultRowHeight="15" x14ac:dyDescent="0.25"/>
  <cols>
    <col min="2" max="2" width="33.28515625" customWidth="1"/>
    <col min="3" max="3" width="11.7109375" style="128" customWidth="1"/>
    <col min="4" max="4" width="39.28515625" customWidth="1"/>
    <col min="5" max="5" width="24.5703125" style="1" customWidth="1"/>
    <col min="6" max="6" width="19.85546875" style="130" customWidth="1"/>
    <col min="7" max="7" width="17.140625" style="129" customWidth="1"/>
    <col min="8" max="8" width="21.140625" customWidth="1"/>
  </cols>
  <sheetData>
    <row r="2" spans="1:8" ht="21" x14ac:dyDescent="0.35">
      <c r="A2" s="135" t="s">
        <v>252</v>
      </c>
      <c r="B2" s="135"/>
      <c r="C2" s="136"/>
      <c r="D2" s="135"/>
    </row>
    <row r="3" spans="1:8" ht="15.75" customHeight="1" x14ac:dyDescent="0.35">
      <c r="A3" s="135"/>
      <c r="B3" s="135"/>
      <c r="C3" s="136"/>
      <c r="D3" s="135"/>
    </row>
    <row r="4" spans="1:8" ht="45" x14ac:dyDescent="0.25">
      <c r="A4" s="131" t="s">
        <v>0</v>
      </c>
      <c r="B4" s="131" t="s">
        <v>1</v>
      </c>
      <c r="C4" s="131" t="s">
        <v>251</v>
      </c>
      <c r="D4" s="131" t="s">
        <v>2</v>
      </c>
      <c r="E4" s="132" t="s">
        <v>255</v>
      </c>
      <c r="F4" s="133" t="s">
        <v>250</v>
      </c>
      <c r="G4" s="134" t="s">
        <v>249</v>
      </c>
      <c r="H4" s="127" t="s">
        <v>253</v>
      </c>
    </row>
    <row r="5" spans="1:8" x14ac:dyDescent="0.25">
      <c r="A5" t="s">
        <v>3</v>
      </c>
      <c r="B5" t="s">
        <v>4</v>
      </c>
      <c r="C5" s="128">
        <v>5225</v>
      </c>
      <c r="D5" t="s">
        <v>5</v>
      </c>
      <c r="E5" s="129">
        <v>3063810.15</v>
      </c>
      <c r="F5" s="129">
        <v>3360564.73</v>
      </c>
      <c r="G5" s="129">
        <v>296754.58000000007</v>
      </c>
      <c r="H5" s="1"/>
    </row>
    <row r="6" spans="1:8" x14ac:dyDescent="0.25">
      <c r="A6" t="s">
        <v>3</v>
      </c>
      <c r="B6" t="s">
        <v>4</v>
      </c>
      <c r="C6" s="128">
        <v>5227</v>
      </c>
      <c r="D6" t="s">
        <v>6</v>
      </c>
      <c r="E6" s="129">
        <v>1151551.8399999999</v>
      </c>
      <c r="F6" s="129">
        <v>1197602.32</v>
      </c>
      <c r="G6" s="129">
        <v>46050.480000000214</v>
      </c>
      <c r="H6" s="1"/>
    </row>
    <row r="7" spans="1:8" x14ac:dyDescent="0.25">
      <c r="A7" t="s">
        <v>3</v>
      </c>
      <c r="B7" t="s">
        <v>4</v>
      </c>
      <c r="C7" s="128">
        <v>5128</v>
      </c>
      <c r="D7" t="s">
        <v>7</v>
      </c>
      <c r="E7" s="129">
        <v>101266.54</v>
      </c>
      <c r="F7" s="129">
        <v>115876.02</v>
      </c>
      <c r="G7" s="129">
        <v>14609.48000000001</v>
      </c>
      <c r="H7" s="1"/>
    </row>
    <row r="8" spans="1:8" x14ac:dyDescent="0.25">
      <c r="A8" t="s">
        <v>8</v>
      </c>
      <c r="B8" t="s">
        <v>9</v>
      </c>
      <c r="C8" s="128">
        <v>5225</v>
      </c>
      <c r="D8" t="s">
        <v>5</v>
      </c>
      <c r="E8" s="129">
        <v>2293974.62</v>
      </c>
      <c r="F8" s="129">
        <v>2606004.09</v>
      </c>
      <c r="G8" s="129">
        <v>312029.46999999974</v>
      </c>
      <c r="H8" s="1"/>
    </row>
    <row r="9" spans="1:8" x14ac:dyDescent="0.25">
      <c r="A9" t="s">
        <v>8</v>
      </c>
      <c r="B9" t="s">
        <v>9</v>
      </c>
      <c r="C9" s="128">
        <v>5227</v>
      </c>
      <c r="D9" t="s">
        <v>6</v>
      </c>
      <c r="E9" s="129">
        <v>1019297.89</v>
      </c>
      <c r="F9" s="129">
        <v>1122224.72</v>
      </c>
      <c r="G9" s="129">
        <v>102926.82999999996</v>
      </c>
      <c r="H9" s="1"/>
    </row>
    <row r="10" spans="1:8" x14ac:dyDescent="0.25">
      <c r="A10" t="s">
        <v>8</v>
      </c>
      <c r="B10" t="s">
        <v>9</v>
      </c>
      <c r="C10" s="128">
        <v>5128</v>
      </c>
      <c r="D10" t="s">
        <v>7</v>
      </c>
      <c r="E10" s="129">
        <v>66614.44</v>
      </c>
      <c r="F10" s="129">
        <v>69627.16</v>
      </c>
      <c r="G10" s="129">
        <v>3012.7200000000012</v>
      </c>
      <c r="H10" s="1"/>
    </row>
    <row r="11" spans="1:8" x14ac:dyDescent="0.25">
      <c r="A11" t="s">
        <v>10</v>
      </c>
      <c r="B11" t="s">
        <v>11</v>
      </c>
      <c r="C11" s="128">
        <v>5225</v>
      </c>
      <c r="D11" t="s">
        <v>5</v>
      </c>
      <c r="E11" s="129">
        <v>38605.760000000002</v>
      </c>
      <c r="F11" s="129">
        <v>41702.47</v>
      </c>
      <c r="G11" s="129">
        <v>3096.7099999999991</v>
      </c>
      <c r="H11" s="1"/>
    </row>
    <row r="12" spans="1:8" x14ac:dyDescent="0.25">
      <c r="A12" t="s">
        <v>10</v>
      </c>
      <c r="B12" t="s">
        <v>11</v>
      </c>
      <c r="C12" s="128">
        <v>5227</v>
      </c>
      <c r="D12" t="s">
        <v>6</v>
      </c>
      <c r="E12" s="129">
        <v>22138.87</v>
      </c>
      <c r="F12" s="129">
        <v>25016.84</v>
      </c>
      <c r="G12" s="129">
        <v>2877.9700000000012</v>
      </c>
      <c r="H12" s="1"/>
    </row>
    <row r="13" spans="1:8" x14ac:dyDescent="0.25">
      <c r="A13" t="s">
        <v>10</v>
      </c>
      <c r="B13" t="s">
        <v>11</v>
      </c>
      <c r="C13" s="128">
        <v>5128</v>
      </c>
      <c r="D13" t="s">
        <v>7</v>
      </c>
      <c r="E13" s="129">
        <v>1640.31</v>
      </c>
      <c r="F13" s="129">
        <v>2169.58</v>
      </c>
      <c r="G13" s="129">
        <v>529.27</v>
      </c>
      <c r="H13" s="1"/>
    </row>
    <row r="14" spans="1:8" x14ac:dyDescent="0.25">
      <c r="A14" t="s">
        <v>12</v>
      </c>
      <c r="B14" t="s">
        <v>13</v>
      </c>
      <c r="C14" s="128">
        <v>5225</v>
      </c>
      <c r="D14" t="s">
        <v>5</v>
      </c>
      <c r="E14" s="129">
        <v>184193.15999999997</v>
      </c>
      <c r="F14" s="129">
        <v>207930.78</v>
      </c>
      <c r="G14" s="129">
        <v>23737.620000000024</v>
      </c>
      <c r="H14" s="1"/>
    </row>
    <row r="15" spans="1:8" x14ac:dyDescent="0.25">
      <c r="A15" t="s">
        <v>12</v>
      </c>
      <c r="B15" t="s">
        <v>13</v>
      </c>
      <c r="C15" s="128">
        <v>5227</v>
      </c>
      <c r="D15" t="s">
        <v>6</v>
      </c>
      <c r="E15" s="129">
        <v>107095.14</v>
      </c>
      <c r="F15" s="129">
        <v>87460.86</v>
      </c>
      <c r="G15" s="129">
        <v>-19634.28</v>
      </c>
      <c r="H15" s="1"/>
    </row>
    <row r="16" spans="1:8" x14ac:dyDescent="0.25">
      <c r="A16" t="s">
        <v>12</v>
      </c>
      <c r="B16" t="s">
        <v>13</v>
      </c>
      <c r="C16" s="128">
        <v>5128</v>
      </c>
      <c r="D16" t="s">
        <v>7</v>
      </c>
      <c r="E16" s="129">
        <v>3056.5</v>
      </c>
      <c r="F16" s="129">
        <v>5405.96</v>
      </c>
      <c r="G16" s="129">
        <v>2349.46</v>
      </c>
      <c r="H16" s="1"/>
    </row>
    <row r="17" spans="1:8" x14ac:dyDescent="0.25">
      <c r="A17" t="s">
        <v>14</v>
      </c>
      <c r="B17" t="s">
        <v>15</v>
      </c>
      <c r="C17" s="128">
        <v>5225</v>
      </c>
      <c r="D17" t="s">
        <v>5</v>
      </c>
      <c r="E17" s="129">
        <v>303552.49</v>
      </c>
      <c r="F17" s="129">
        <v>345173.07</v>
      </c>
      <c r="G17" s="129">
        <v>41620.580000000016</v>
      </c>
      <c r="H17" s="1"/>
    </row>
    <row r="18" spans="1:8" x14ac:dyDescent="0.25">
      <c r="A18" t="s">
        <v>14</v>
      </c>
      <c r="B18" t="s">
        <v>15</v>
      </c>
      <c r="C18" s="128">
        <v>5227</v>
      </c>
      <c r="D18" t="s">
        <v>6</v>
      </c>
      <c r="E18" s="129">
        <v>163665.63</v>
      </c>
      <c r="F18" s="129">
        <v>183124.26</v>
      </c>
      <c r="G18" s="129">
        <v>19458.630000000005</v>
      </c>
      <c r="H18" s="1"/>
    </row>
    <row r="19" spans="1:8" x14ac:dyDescent="0.25">
      <c r="A19" t="s">
        <v>14</v>
      </c>
      <c r="B19" t="s">
        <v>15</v>
      </c>
      <c r="C19" s="128">
        <v>5128</v>
      </c>
      <c r="D19" t="s">
        <v>7</v>
      </c>
      <c r="E19" s="129">
        <v>6757.27</v>
      </c>
      <c r="F19" s="129">
        <v>3397.87</v>
      </c>
      <c r="G19" s="129">
        <v>-3359.4000000000005</v>
      </c>
      <c r="H19" s="1"/>
    </row>
    <row r="20" spans="1:8" x14ac:dyDescent="0.25">
      <c r="A20" t="s">
        <v>16</v>
      </c>
      <c r="B20" t="s">
        <v>17</v>
      </c>
      <c r="C20" s="128">
        <v>5225</v>
      </c>
      <c r="D20" t="s">
        <v>5</v>
      </c>
      <c r="E20" s="129">
        <v>29182.510000000002</v>
      </c>
      <c r="F20" s="129">
        <v>27231.64</v>
      </c>
      <c r="G20" s="129">
        <v>-1950.8700000000026</v>
      </c>
      <c r="H20" s="1"/>
    </row>
    <row r="21" spans="1:8" x14ac:dyDescent="0.25">
      <c r="A21" t="s">
        <v>16</v>
      </c>
      <c r="B21" t="s">
        <v>17</v>
      </c>
      <c r="C21" s="128">
        <v>5227</v>
      </c>
      <c r="D21" t="s">
        <v>6</v>
      </c>
      <c r="E21" s="129">
        <v>4816.1899999999996</v>
      </c>
      <c r="F21" s="129">
        <v>3653.11</v>
      </c>
      <c r="G21" s="129">
        <v>-1163.0799999999995</v>
      </c>
    </row>
    <row r="22" spans="1:8" x14ac:dyDescent="0.25">
      <c r="A22" t="s">
        <v>16</v>
      </c>
      <c r="B22" t="s">
        <v>17</v>
      </c>
      <c r="C22" s="128">
        <v>5128</v>
      </c>
      <c r="D22" t="s">
        <v>7</v>
      </c>
      <c r="E22" s="129">
        <v>1006.65</v>
      </c>
      <c r="F22" s="129">
        <v>362.19</v>
      </c>
      <c r="G22" s="129">
        <v>-644.46</v>
      </c>
    </row>
    <row r="23" spans="1:8" x14ac:dyDescent="0.25">
      <c r="A23" t="s">
        <v>18</v>
      </c>
      <c r="B23" t="s">
        <v>19</v>
      </c>
      <c r="C23" s="128">
        <v>5225</v>
      </c>
      <c r="D23" t="s">
        <v>5</v>
      </c>
      <c r="E23" s="129">
        <v>398600.06</v>
      </c>
      <c r="F23" s="129">
        <v>463069.92000000004</v>
      </c>
      <c r="G23" s="129">
        <v>64469.860000000044</v>
      </c>
    </row>
    <row r="24" spans="1:8" x14ac:dyDescent="0.25">
      <c r="A24" t="s">
        <v>18</v>
      </c>
      <c r="B24" t="s">
        <v>19</v>
      </c>
      <c r="C24" s="128">
        <v>5227</v>
      </c>
      <c r="D24" t="s">
        <v>6</v>
      </c>
      <c r="E24" s="129">
        <v>170326.92</v>
      </c>
      <c r="F24" s="129">
        <v>179859.38</v>
      </c>
      <c r="G24" s="129">
        <v>9532.4599999999919</v>
      </c>
    </row>
    <row r="25" spans="1:8" x14ac:dyDescent="0.25">
      <c r="A25" t="s">
        <v>18</v>
      </c>
      <c r="B25" t="s">
        <v>19</v>
      </c>
      <c r="C25" s="128">
        <v>5128</v>
      </c>
      <c r="D25" t="s">
        <v>7</v>
      </c>
      <c r="E25" s="129">
        <v>9947.41</v>
      </c>
      <c r="F25" s="129">
        <v>15952.64</v>
      </c>
      <c r="G25" s="129">
        <v>6005.23</v>
      </c>
    </row>
    <row r="26" spans="1:8" x14ac:dyDescent="0.25">
      <c r="A26" t="s">
        <v>20</v>
      </c>
      <c r="B26" t="s">
        <v>21</v>
      </c>
      <c r="C26" s="128">
        <v>5225</v>
      </c>
      <c r="D26" t="s">
        <v>5</v>
      </c>
      <c r="E26" s="129">
        <v>770393.29999999993</v>
      </c>
      <c r="F26" s="129">
        <v>1045838.92</v>
      </c>
      <c r="G26" s="129">
        <v>275445.62000000011</v>
      </c>
    </row>
    <row r="27" spans="1:8" x14ac:dyDescent="0.25">
      <c r="A27" t="s">
        <v>20</v>
      </c>
      <c r="B27" t="s">
        <v>21</v>
      </c>
      <c r="C27" s="128">
        <v>5227</v>
      </c>
      <c r="D27" t="s">
        <v>6</v>
      </c>
      <c r="E27" s="129">
        <v>277848.98</v>
      </c>
      <c r="F27" s="129">
        <v>344531.41</v>
      </c>
      <c r="G27" s="129">
        <v>66682.429999999993</v>
      </c>
    </row>
    <row r="28" spans="1:8" x14ac:dyDescent="0.25">
      <c r="A28" t="s">
        <v>20</v>
      </c>
      <c r="B28" t="s">
        <v>21</v>
      </c>
      <c r="C28" s="128">
        <v>5128</v>
      </c>
      <c r="D28" t="s">
        <v>7</v>
      </c>
      <c r="E28" s="129">
        <v>22367.59</v>
      </c>
      <c r="F28" s="129">
        <v>24068.68</v>
      </c>
      <c r="G28" s="129">
        <v>1701.0900000000001</v>
      </c>
    </row>
    <row r="29" spans="1:8" x14ac:dyDescent="0.25">
      <c r="A29" t="s">
        <v>22</v>
      </c>
      <c r="B29" t="s">
        <v>23</v>
      </c>
      <c r="C29" s="128">
        <v>5225</v>
      </c>
      <c r="D29" t="s">
        <v>5</v>
      </c>
      <c r="E29" s="129">
        <v>530019.86</v>
      </c>
      <c r="F29" s="129">
        <v>600223.01</v>
      </c>
      <c r="G29" s="129">
        <v>70203.150000000023</v>
      </c>
    </row>
    <row r="30" spans="1:8" x14ac:dyDescent="0.25">
      <c r="A30" t="s">
        <v>22</v>
      </c>
      <c r="B30" t="s">
        <v>23</v>
      </c>
      <c r="C30" s="128">
        <v>5227</v>
      </c>
      <c r="D30" t="s">
        <v>6</v>
      </c>
      <c r="E30" s="129">
        <v>241707.51999999999</v>
      </c>
      <c r="F30" s="129">
        <v>253034.61</v>
      </c>
      <c r="G30" s="129">
        <v>11327.089999999997</v>
      </c>
    </row>
    <row r="31" spans="1:8" x14ac:dyDescent="0.25">
      <c r="A31" t="s">
        <v>22</v>
      </c>
      <c r="B31" t="s">
        <v>23</v>
      </c>
      <c r="C31" s="128">
        <v>5128</v>
      </c>
      <c r="D31" t="s">
        <v>7</v>
      </c>
      <c r="E31" s="129">
        <v>20420.46</v>
      </c>
      <c r="F31" s="129">
        <v>23392.11</v>
      </c>
      <c r="G31" s="129">
        <v>2971.6500000000015</v>
      </c>
    </row>
    <row r="32" spans="1:8" x14ac:dyDescent="0.25">
      <c r="A32" t="s">
        <v>24</v>
      </c>
      <c r="B32" t="s">
        <v>25</v>
      </c>
      <c r="C32" s="128">
        <v>5225</v>
      </c>
      <c r="D32" t="s">
        <v>5</v>
      </c>
      <c r="E32" s="129">
        <v>770498.78</v>
      </c>
      <c r="F32" s="129">
        <v>893471.43</v>
      </c>
      <c r="G32" s="129">
        <v>122972.65000000002</v>
      </c>
    </row>
    <row r="33" spans="1:8" x14ac:dyDescent="0.25">
      <c r="A33" t="s">
        <v>24</v>
      </c>
      <c r="B33" t="s">
        <v>25</v>
      </c>
      <c r="C33" s="128">
        <v>5227</v>
      </c>
      <c r="D33" t="s">
        <v>6</v>
      </c>
      <c r="E33" s="129">
        <v>317288.73</v>
      </c>
      <c r="F33" s="129">
        <v>350911.06</v>
      </c>
      <c r="G33" s="129">
        <v>33622.330000000016</v>
      </c>
    </row>
    <row r="34" spans="1:8" x14ac:dyDescent="0.25">
      <c r="A34" t="s">
        <v>24</v>
      </c>
      <c r="B34" t="s">
        <v>25</v>
      </c>
      <c r="C34" s="128">
        <v>5128</v>
      </c>
      <c r="D34" t="s">
        <v>7</v>
      </c>
      <c r="E34" s="129">
        <v>34504.29</v>
      </c>
      <c r="F34" s="129">
        <v>35936.51</v>
      </c>
      <c r="G34" s="129">
        <v>1432.2200000000012</v>
      </c>
    </row>
    <row r="35" spans="1:8" x14ac:dyDescent="0.25">
      <c r="A35" t="s">
        <v>26</v>
      </c>
      <c r="B35" t="s">
        <v>27</v>
      </c>
      <c r="C35" s="128">
        <v>5225</v>
      </c>
      <c r="D35" t="s">
        <v>5</v>
      </c>
      <c r="E35" s="129">
        <v>125976.9</v>
      </c>
      <c r="F35" s="129">
        <v>130457.09</v>
      </c>
      <c r="G35" s="129">
        <v>4480.1900000000023</v>
      </c>
      <c r="H35" t="s">
        <v>254</v>
      </c>
    </row>
    <row r="36" spans="1:8" x14ac:dyDescent="0.25">
      <c r="A36" t="s">
        <v>26</v>
      </c>
      <c r="B36" t="s">
        <v>27</v>
      </c>
      <c r="C36" s="128">
        <v>5227</v>
      </c>
      <c r="D36" t="s">
        <v>6</v>
      </c>
      <c r="E36" s="129">
        <v>49534.43</v>
      </c>
      <c r="F36" s="129">
        <v>53293.81</v>
      </c>
      <c r="G36" s="129">
        <v>3759.3799999999974</v>
      </c>
      <c r="H36" t="s">
        <v>254</v>
      </c>
    </row>
    <row r="37" spans="1:8" x14ac:dyDescent="0.25">
      <c r="A37" t="s">
        <v>26</v>
      </c>
      <c r="B37" t="s">
        <v>27</v>
      </c>
      <c r="C37" s="128">
        <v>5128</v>
      </c>
      <c r="D37" t="s">
        <v>7</v>
      </c>
      <c r="E37" s="129">
        <v>2783.67</v>
      </c>
      <c r="F37" s="129">
        <v>2868.53</v>
      </c>
      <c r="G37" s="129">
        <v>84.860000000000127</v>
      </c>
      <c r="H37" t="s">
        <v>254</v>
      </c>
    </row>
    <row r="38" spans="1:8" x14ac:dyDescent="0.25">
      <c r="A38" t="s">
        <v>28</v>
      </c>
      <c r="B38" t="s">
        <v>29</v>
      </c>
      <c r="C38" s="128">
        <v>5225</v>
      </c>
      <c r="D38" t="s">
        <v>5</v>
      </c>
      <c r="E38" s="129">
        <v>3283331.3499999996</v>
      </c>
      <c r="F38" s="129">
        <v>3698095.87</v>
      </c>
      <c r="G38" s="129">
        <v>414764.52000000048</v>
      </c>
    </row>
    <row r="39" spans="1:8" x14ac:dyDescent="0.25">
      <c r="A39" t="s">
        <v>28</v>
      </c>
      <c r="B39" t="s">
        <v>29</v>
      </c>
      <c r="C39" s="128">
        <v>5227</v>
      </c>
      <c r="D39" t="s">
        <v>6</v>
      </c>
      <c r="E39" s="129">
        <v>1140556.3700000001</v>
      </c>
      <c r="F39" s="129">
        <v>1196664.1200000001</v>
      </c>
      <c r="G39" s="129">
        <v>56107.75</v>
      </c>
    </row>
    <row r="40" spans="1:8" x14ac:dyDescent="0.25">
      <c r="A40" t="s">
        <v>28</v>
      </c>
      <c r="B40" t="s">
        <v>29</v>
      </c>
      <c r="C40" s="128">
        <v>5128</v>
      </c>
      <c r="D40" t="s">
        <v>7</v>
      </c>
      <c r="E40" s="129">
        <v>133013.51</v>
      </c>
      <c r="F40" s="129">
        <v>112975.7</v>
      </c>
      <c r="G40" s="129">
        <v>-20037.810000000012</v>
      </c>
    </row>
    <row r="41" spans="1:8" x14ac:dyDescent="0.25">
      <c r="A41" t="s">
        <v>30</v>
      </c>
      <c r="B41" t="s">
        <v>31</v>
      </c>
      <c r="C41" s="128">
        <v>5225</v>
      </c>
      <c r="D41" t="s">
        <v>5</v>
      </c>
      <c r="E41" s="129">
        <v>479907.08999999997</v>
      </c>
      <c r="F41" s="129">
        <v>674807.99</v>
      </c>
      <c r="G41" s="129">
        <v>194900.90000000002</v>
      </c>
    </row>
    <row r="42" spans="1:8" x14ac:dyDescent="0.25">
      <c r="A42" t="s">
        <v>30</v>
      </c>
      <c r="B42" t="s">
        <v>31</v>
      </c>
      <c r="C42" s="128">
        <v>5227</v>
      </c>
      <c r="D42" t="s">
        <v>6</v>
      </c>
      <c r="E42" s="129">
        <v>121628.37</v>
      </c>
      <c r="F42" s="129">
        <v>174912.3</v>
      </c>
      <c r="G42" s="129">
        <v>53283.929999999993</v>
      </c>
    </row>
    <row r="43" spans="1:8" x14ac:dyDescent="0.25">
      <c r="A43" t="s">
        <v>30</v>
      </c>
      <c r="B43" t="s">
        <v>31</v>
      </c>
      <c r="C43" s="128">
        <v>5128</v>
      </c>
      <c r="D43" t="s">
        <v>7</v>
      </c>
      <c r="E43" s="129">
        <v>22030.73</v>
      </c>
      <c r="F43" s="129">
        <v>50400.58</v>
      </c>
      <c r="G43" s="129">
        <v>28369.850000000002</v>
      </c>
    </row>
    <row r="44" spans="1:8" x14ac:dyDescent="0.25">
      <c r="A44" t="s">
        <v>32</v>
      </c>
      <c r="B44" t="s">
        <v>33</v>
      </c>
      <c r="C44" s="128">
        <v>5225</v>
      </c>
      <c r="D44" t="s">
        <v>5</v>
      </c>
      <c r="E44" s="129">
        <v>80735.39</v>
      </c>
      <c r="F44" s="129">
        <v>81296.479999999996</v>
      </c>
      <c r="G44" s="129">
        <v>561.08999999999651</v>
      </c>
    </row>
    <row r="45" spans="1:8" x14ac:dyDescent="0.25">
      <c r="A45" t="s">
        <v>32</v>
      </c>
      <c r="B45" t="s">
        <v>33</v>
      </c>
      <c r="C45" s="128">
        <v>5227</v>
      </c>
      <c r="D45" t="s">
        <v>6</v>
      </c>
      <c r="E45" s="129">
        <v>28264.019999999997</v>
      </c>
      <c r="F45" s="129">
        <v>24437.77</v>
      </c>
      <c r="G45" s="129">
        <v>-3826.2499999999964</v>
      </c>
    </row>
    <row r="46" spans="1:8" x14ac:dyDescent="0.25">
      <c r="A46" t="s">
        <v>32</v>
      </c>
      <c r="B46" t="s">
        <v>33</v>
      </c>
      <c r="C46" s="128">
        <v>5128</v>
      </c>
      <c r="D46" t="s">
        <v>7</v>
      </c>
      <c r="E46" s="129">
        <v>4102.7700000000004</v>
      </c>
      <c r="F46" s="129">
        <v>4300.1000000000004</v>
      </c>
      <c r="G46" s="129">
        <v>197.32999999999993</v>
      </c>
    </row>
    <row r="47" spans="1:8" x14ac:dyDescent="0.25">
      <c r="A47" t="s">
        <v>34</v>
      </c>
      <c r="B47" t="s">
        <v>35</v>
      </c>
      <c r="C47" s="128">
        <v>5225</v>
      </c>
      <c r="D47" t="s">
        <v>5</v>
      </c>
      <c r="E47" s="129">
        <v>1181257.68</v>
      </c>
      <c r="F47" s="129">
        <v>1342335.93</v>
      </c>
      <c r="G47" s="129">
        <v>161078.25</v>
      </c>
    </row>
    <row r="48" spans="1:8" x14ac:dyDescent="0.25">
      <c r="A48" t="s">
        <v>34</v>
      </c>
      <c r="B48" t="s">
        <v>35</v>
      </c>
      <c r="C48" s="128">
        <v>5227</v>
      </c>
      <c r="D48" t="s">
        <v>6</v>
      </c>
      <c r="E48" s="129">
        <v>380066.31</v>
      </c>
      <c r="F48" s="129">
        <v>428529.03</v>
      </c>
      <c r="G48" s="129">
        <v>48462.72000000003</v>
      </c>
    </row>
    <row r="49" spans="1:8" x14ac:dyDescent="0.25">
      <c r="A49" t="s">
        <v>34</v>
      </c>
      <c r="B49" t="s">
        <v>35</v>
      </c>
      <c r="C49" s="128">
        <v>5128</v>
      </c>
      <c r="D49" t="s">
        <v>7</v>
      </c>
      <c r="E49" s="129">
        <v>125225.77</v>
      </c>
      <c r="F49" s="129">
        <v>291033.95999999996</v>
      </c>
      <c r="G49" s="129">
        <v>165808.18999999994</v>
      </c>
    </row>
    <row r="50" spans="1:8" x14ac:dyDescent="0.25">
      <c r="A50" t="s">
        <v>36</v>
      </c>
      <c r="B50" t="s">
        <v>37</v>
      </c>
      <c r="C50" s="128">
        <v>5225</v>
      </c>
      <c r="D50" t="s">
        <v>5</v>
      </c>
      <c r="E50" s="129">
        <v>46181.24</v>
      </c>
      <c r="F50" s="129">
        <v>58957.05</v>
      </c>
      <c r="G50" s="129">
        <v>12775.810000000005</v>
      </c>
      <c r="H50" t="s">
        <v>254</v>
      </c>
    </row>
    <row r="51" spans="1:8" x14ac:dyDescent="0.25">
      <c r="A51" t="s">
        <v>36</v>
      </c>
      <c r="B51" t="s">
        <v>37</v>
      </c>
      <c r="C51" s="128">
        <v>5227</v>
      </c>
      <c r="D51" t="s">
        <v>6</v>
      </c>
      <c r="E51" s="129">
        <v>11341.4</v>
      </c>
      <c r="F51" s="129">
        <v>17275.8</v>
      </c>
      <c r="G51" s="129">
        <v>5934.4</v>
      </c>
      <c r="H51" t="s">
        <v>254</v>
      </c>
    </row>
    <row r="52" spans="1:8" x14ac:dyDescent="0.25">
      <c r="A52" t="s">
        <v>36</v>
      </c>
      <c r="B52" t="s">
        <v>37</v>
      </c>
      <c r="C52" s="128">
        <v>5128</v>
      </c>
      <c r="D52" t="s">
        <v>7</v>
      </c>
      <c r="E52" s="129">
        <v>4137.53</v>
      </c>
      <c r="F52" s="129">
        <v>4139.2299999999996</v>
      </c>
      <c r="G52" s="129">
        <v>1.6999999999998181</v>
      </c>
      <c r="H52" t="s">
        <v>254</v>
      </c>
    </row>
    <row r="53" spans="1:8" x14ac:dyDescent="0.25">
      <c r="A53" t="s">
        <v>38</v>
      </c>
      <c r="B53" t="s">
        <v>39</v>
      </c>
      <c r="C53" s="128">
        <v>5225</v>
      </c>
      <c r="D53" t="s">
        <v>5</v>
      </c>
      <c r="E53" s="129">
        <v>204924.81</v>
      </c>
      <c r="F53" s="129">
        <v>214731.89</v>
      </c>
      <c r="G53" s="129">
        <v>9807.0800000000163</v>
      </c>
      <c r="H53" t="s">
        <v>254</v>
      </c>
    </row>
    <row r="54" spans="1:8" x14ac:dyDescent="0.25">
      <c r="A54" t="s">
        <v>38</v>
      </c>
      <c r="B54" t="s">
        <v>39</v>
      </c>
      <c r="C54" s="128">
        <v>5227</v>
      </c>
      <c r="D54" t="s">
        <v>6</v>
      </c>
      <c r="E54" s="129">
        <v>122698.87</v>
      </c>
      <c r="F54" s="129">
        <v>130212.81</v>
      </c>
      <c r="G54" s="129">
        <v>7513.9400000000023</v>
      </c>
      <c r="H54" t="s">
        <v>254</v>
      </c>
    </row>
    <row r="55" spans="1:8" x14ac:dyDescent="0.25">
      <c r="A55" t="s">
        <v>38</v>
      </c>
      <c r="B55" t="s">
        <v>39</v>
      </c>
      <c r="C55" s="128">
        <v>5128</v>
      </c>
      <c r="D55" t="s">
        <v>7</v>
      </c>
      <c r="E55" s="129">
        <v>6691.38</v>
      </c>
      <c r="F55" s="129">
        <v>17643.940000000002</v>
      </c>
      <c r="G55" s="129">
        <v>10952.560000000001</v>
      </c>
      <c r="H55" t="s">
        <v>254</v>
      </c>
    </row>
    <row r="56" spans="1:8" x14ac:dyDescent="0.25">
      <c r="A56" t="s">
        <v>40</v>
      </c>
      <c r="B56" t="s">
        <v>41</v>
      </c>
      <c r="C56" s="128">
        <v>5225</v>
      </c>
      <c r="D56" t="s">
        <v>5</v>
      </c>
      <c r="E56" s="129">
        <v>30107.420000000002</v>
      </c>
      <c r="F56" s="129">
        <v>40800.53</v>
      </c>
      <c r="G56" s="129">
        <v>10693.109999999997</v>
      </c>
      <c r="H56" t="s">
        <v>254</v>
      </c>
    </row>
    <row r="57" spans="1:8" x14ac:dyDescent="0.25">
      <c r="A57" t="s">
        <v>40</v>
      </c>
      <c r="B57" t="s">
        <v>41</v>
      </c>
      <c r="C57" s="128">
        <v>5227</v>
      </c>
      <c r="D57" t="s">
        <v>6</v>
      </c>
      <c r="E57" s="129">
        <v>5873.04</v>
      </c>
      <c r="F57" s="129">
        <v>7633.19</v>
      </c>
      <c r="G57" s="129">
        <v>1760.1499999999996</v>
      </c>
      <c r="H57" t="s">
        <v>254</v>
      </c>
    </row>
    <row r="58" spans="1:8" x14ac:dyDescent="0.25">
      <c r="A58" t="s">
        <v>40</v>
      </c>
      <c r="B58" t="s">
        <v>41</v>
      </c>
      <c r="C58" s="128">
        <v>5128</v>
      </c>
      <c r="D58" t="s">
        <v>7</v>
      </c>
      <c r="E58" s="129">
        <v>1606.55</v>
      </c>
      <c r="F58" s="129">
        <v>992.35</v>
      </c>
      <c r="G58" s="129">
        <v>-614.19999999999993</v>
      </c>
      <c r="H58" t="s">
        <v>254</v>
      </c>
    </row>
    <row r="59" spans="1:8" x14ac:dyDescent="0.25">
      <c r="A59" t="s">
        <v>42</v>
      </c>
      <c r="B59" t="s">
        <v>43</v>
      </c>
      <c r="C59" s="128">
        <v>5225</v>
      </c>
      <c r="D59" t="s">
        <v>5</v>
      </c>
      <c r="E59" s="129">
        <v>1626742.1500000001</v>
      </c>
      <c r="F59" s="129">
        <v>1841006.79</v>
      </c>
      <c r="G59" s="129">
        <v>214264.6399999999</v>
      </c>
    </row>
    <row r="60" spans="1:8" x14ac:dyDescent="0.25">
      <c r="A60" t="s">
        <v>42</v>
      </c>
      <c r="B60" t="s">
        <v>43</v>
      </c>
      <c r="C60" s="128">
        <v>5227</v>
      </c>
      <c r="D60" t="s">
        <v>6</v>
      </c>
      <c r="E60" s="129">
        <v>551089.54999999993</v>
      </c>
      <c r="F60" s="129">
        <v>551705.21</v>
      </c>
      <c r="G60" s="129">
        <v>615.6600000000326</v>
      </c>
    </row>
    <row r="61" spans="1:8" x14ac:dyDescent="0.25">
      <c r="A61" t="s">
        <v>42</v>
      </c>
      <c r="B61" t="s">
        <v>43</v>
      </c>
      <c r="C61" s="128">
        <v>5128</v>
      </c>
      <c r="D61" t="s">
        <v>7</v>
      </c>
      <c r="E61" s="129">
        <v>79297.06</v>
      </c>
      <c r="F61" s="129">
        <v>89266.44</v>
      </c>
      <c r="G61" s="129">
        <v>9969.3800000000047</v>
      </c>
    </row>
    <row r="62" spans="1:8" x14ac:dyDescent="0.25">
      <c r="A62" t="s">
        <v>44</v>
      </c>
      <c r="B62" t="s">
        <v>45</v>
      </c>
      <c r="C62" s="128">
        <v>5225</v>
      </c>
      <c r="D62" t="s">
        <v>5</v>
      </c>
      <c r="E62" s="129">
        <v>92360.54</v>
      </c>
      <c r="F62" s="129">
        <v>64472.81</v>
      </c>
      <c r="G62" s="129">
        <v>-27887.729999999996</v>
      </c>
      <c r="H62" t="s">
        <v>254</v>
      </c>
    </row>
    <row r="63" spans="1:8" x14ac:dyDescent="0.25">
      <c r="A63" t="s">
        <v>44</v>
      </c>
      <c r="B63" t="s">
        <v>45</v>
      </c>
      <c r="C63" s="128">
        <v>5227</v>
      </c>
      <c r="D63" t="s">
        <v>6</v>
      </c>
      <c r="E63" s="129">
        <v>19739.990000000002</v>
      </c>
      <c r="F63" s="129">
        <v>14632.28</v>
      </c>
      <c r="G63" s="129">
        <v>-5107.7100000000009</v>
      </c>
      <c r="H63" t="s">
        <v>254</v>
      </c>
    </row>
    <row r="64" spans="1:8" x14ac:dyDescent="0.25">
      <c r="A64" t="s">
        <v>44</v>
      </c>
      <c r="B64" t="s">
        <v>45</v>
      </c>
      <c r="C64" s="128">
        <v>5128</v>
      </c>
      <c r="D64" t="s">
        <v>7</v>
      </c>
      <c r="E64" s="129">
        <v>3710.88</v>
      </c>
      <c r="F64" s="129">
        <v>3257.65</v>
      </c>
      <c r="G64" s="129">
        <v>-453.23</v>
      </c>
      <c r="H64" t="s">
        <v>254</v>
      </c>
    </row>
    <row r="65" spans="1:8" x14ac:dyDescent="0.25">
      <c r="A65" t="s">
        <v>46</v>
      </c>
      <c r="B65" t="s">
        <v>47</v>
      </c>
      <c r="C65" s="128">
        <v>5225</v>
      </c>
      <c r="D65" t="s">
        <v>5</v>
      </c>
      <c r="E65" s="129">
        <v>7780.35</v>
      </c>
      <c r="F65" s="129">
        <v>15195.18</v>
      </c>
      <c r="G65" s="129">
        <v>7414.83</v>
      </c>
      <c r="H65" t="s">
        <v>254</v>
      </c>
    </row>
    <row r="66" spans="1:8" x14ac:dyDescent="0.25">
      <c r="A66" t="s">
        <v>46</v>
      </c>
      <c r="B66" t="s">
        <v>47</v>
      </c>
      <c r="C66" s="128">
        <v>5227</v>
      </c>
      <c r="D66" t="s">
        <v>6</v>
      </c>
      <c r="E66" s="129">
        <v>2481.1800000000003</v>
      </c>
      <c r="F66" s="129">
        <v>11343.01</v>
      </c>
      <c r="G66" s="129">
        <v>8861.83</v>
      </c>
      <c r="H66" t="s">
        <v>254</v>
      </c>
    </row>
    <row r="67" spans="1:8" x14ac:dyDescent="0.25">
      <c r="A67" t="s">
        <v>46</v>
      </c>
      <c r="B67" t="s">
        <v>47</v>
      </c>
      <c r="C67" s="128">
        <v>5128</v>
      </c>
      <c r="D67" t="s">
        <v>7</v>
      </c>
      <c r="E67" s="129">
        <v>429.79</v>
      </c>
      <c r="F67" s="129">
        <v>1327.14</v>
      </c>
      <c r="G67" s="129">
        <v>897.35000000000014</v>
      </c>
      <c r="H67" t="s">
        <v>254</v>
      </c>
    </row>
    <row r="68" spans="1:8" x14ac:dyDescent="0.25">
      <c r="A68" t="s">
        <v>48</v>
      </c>
      <c r="B68" t="s">
        <v>49</v>
      </c>
      <c r="C68" s="128">
        <v>5225</v>
      </c>
      <c r="D68" t="s">
        <v>5</v>
      </c>
      <c r="E68" s="129">
        <v>673789.05</v>
      </c>
      <c r="F68" s="129">
        <v>800522.23</v>
      </c>
      <c r="G68" s="129">
        <v>126733.17999999993</v>
      </c>
    </row>
    <row r="69" spans="1:8" x14ac:dyDescent="0.25">
      <c r="A69" t="s">
        <v>48</v>
      </c>
      <c r="B69" t="s">
        <v>49</v>
      </c>
      <c r="C69" s="128">
        <v>5227</v>
      </c>
      <c r="D69" t="s">
        <v>6</v>
      </c>
      <c r="E69" s="129">
        <v>354114.72</v>
      </c>
      <c r="F69" s="129">
        <v>374183.56</v>
      </c>
      <c r="G69" s="129">
        <v>20068.840000000026</v>
      </c>
    </row>
    <row r="70" spans="1:8" x14ac:dyDescent="0.25">
      <c r="A70" t="s">
        <v>48</v>
      </c>
      <c r="B70" t="s">
        <v>49</v>
      </c>
      <c r="C70" s="128">
        <v>5128</v>
      </c>
      <c r="D70" t="s">
        <v>7</v>
      </c>
      <c r="E70" s="129">
        <v>25260.55</v>
      </c>
      <c r="F70" s="129">
        <v>24988.57</v>
      </c>
      <c r="G70" s="129">
        <v>-271.97999999999956</v>
      </c>
    </row>
    <row r="71" spans="1:8" x14ac:dyDescent="0.25">
      <c r="A71" t="s">
        <v>50</v>
      </c>
      <c r="B71" t="s">
        <v>51</v>
      </c>
      <c r="C71" s="128">
        <v>5225</v>
      </c>
      <c r="D71" t="s">
        <v>5</v>
      </c>
      <c r="E71" s="129">
        <v>3010739.3899999997</v>
      </c>
      <c r="F71" s="129">
        <v>3198429.7</v>
      </c>
      <c r="G71" s="129">
        <v>187690.31000000052</v>
      </c>
    </row>
    <row r="72" spans="1:8" x14ac:dyDescent="0.25">
      <c r="A72" t="s">
        <v>50</v>
      </c>
      <c r="B72" t="s">
        <v>51</v>
      </c>
      <c r="C72" s="128">
        <v>5227</v>
      </c>
      <c r="D72" t="s">
        <v>6</v>
      </c>
      <c r="E72" s="129">
        <v>909358.58000000007</v>
      </c>
      <c r="F72" s="129">
        <v>980729.39</v>
      </c>
      <c r="G72" s="129">
        <v>71370.809999999939</v>
      </c>
    </row>
    <row r="73" spans="1:8" x14ac:dyDescent="0.25">
      <c r="A73" t="s">
        <v>50</v>
      </c>
      <c r="B73" t="s">
        <v>51</v>
      </c>
      <c r="C73" s="128">
        <v>5128</v>
      </c>
      <c r="D73" t="s">
        <v>7</v>
      </c>
      <c r="E73" s="129">
        <v>124499.9</v>
      </c>
      <c r="F73" s="129">
        <v>121846.51000000001</v>
      </c>
      <c r="G73" s="129">
        <v>-2653.3899999999849</v>
      </c>
    </row>
    <row r="74" spans="1:8" x14ac:dyDescent="0.25">
      <c r="A74" t="s">
        <v>52</v>
      </c>
      <c r="B74" t="s">
        <v>53</v>
      </c>
      <c r="C74" s="128">
        <v>5225</v>
      </c>
      <c r="D74" t="s">
        <v>5</v>
      </c>
      <c r="E74" s="129">
        <v>7388.9</v>
      </c>
      <c r="F74" s="129">
        <v>9504.26</v>
      </c>
      <c r="G74" s="129">
        <v>2115.3600000000006</v>
      </c>
      <c r="H74" t="s">
        <v>254</v>
      </c>
    </row>
    <row r="75" spans="1:8" x14ac:dyDescent="0.25">
      <c r="A75" t="s">
        <v>52</v>
      </c>
      <c r="B75" t="s">
        <v>53</v>
      </c>
      <c r="C75" s="128">
        <v>5227</v>
      </c>
      <c r="D75" t="s">
        <v>6</v>
      </c>
      <c r="E75" s="129">
        <v>867.01</v>
      </c>
      <c r="F75" s="129">
        <v>1044.46</v>
      </c>
      <c r="G75" s="129">
        <v>177.45000000000005</v>
      </c>
      <c r="H75" t="s">
        <v>254</v>
      </c>
    </row>
    <row r="76" spans="1:8" x14ac:dyDescent="0.25">
      <c r="A76" t="s">
        <v>52</v>
      </c>
      <c r="B76" t="s">
        <v>53</v>
      </c>
      <c r="C76" s="128">
        <v>5128</v>
      </c>
      <c r="D76" t="s">
        <v>7</v>
      </c>
      <c r="E76" s="129">
        <v>2094.52</v>
      </c>
      <c r="F76" s="129">
        <v>961.11</v>
      </c>
      <c r="G76" s="129">
        <v>-1133.4099999999999</v>
      </c>
      <c r="H76" t="s">
        <v>254</v>
      </c>
    </row>
    <row r="77" spans="1:8" x14ac:dyDescent="0.25">
      <c r="A77" t="s">
        <v>54</v>
      </c>
      <c r="B77" t="s">
        <v>55</v>
      </c>
      <c r="C77" s="128">
        <v>5225</v>
      </c>
      <c r="D77" t="s">
        <v>5</v>
      </c>
      <c r="E77" s="129">
        <v>13620998.33</v>
      </c>
      <c r="F77" s="129">
        <v>14800362.310000001</v>
      </c>
      <c r="G77" s="129">
        <v>1179363.9800000004</v>
      </c>
    </row>
    <row r="78" spans="1:8" x14ac:dyDescent="0.25">
      <c r="A78" t="s">
        <v>54</v>
      </c>
      <c r="B78" t="s">
        <v>55</v>
      </c>
      <c r="C78" s="128">
        <v>5227</v>
      </c>
      <c r="D78" t="s">
        <v>6</v>
      </c>
      <c r="E78" s="129">
        <v>4742377.6099999994</v>
      </c>
      <c r="F78" s="129">
        <v>4968214.9800000004</v>
      </c>
      <c r="G78" s="129">
        <v>225837.37000000104</v>
      </c>
    </row>
    <row r="79" spans="1:8" x14ac:dyDescent="0.25">
      <c r="A79" t="s">
        <v>54</v>
      </c>
      <c r="B79" t="s">
        <v>55</v>
      </c>
      <c r="C79" s="128">
        <v>5128</v>
      </c>
      <c r="D79" t="s">
        <v>7</v>
      </c>
      <c r="E79" s="129">
        <v>812932.48</v>
      </c>
      <c r="F79" s="129">
        <v>925701.51</v>
      </c>
      <c r="G79" s="129">
        <v>112769.03000000003</v>
      </c>
    </row>
    <row r="80" spans="1:8" x14ac:dyDescent="0.25">
      <c r="A80" t="s">
        <v>56</v>
      </c>
      <c r="B80" t="s">
        <v>57</v>
      </c>
      <c r="C80" s="128">
        <v>5225</v>
      </c>
      <c r="D80" t="s">
        <v>5</v>
      </c>
      <c r="E80" s="129">
        <v>141624.07</v>
      </c>
      <c r="F80" s="129">
        <v>193637.72</v>
      </c>
      <c r="G80" s="129">
        <v>52013.649999999994</v>
      </c>
      <c r="H80" t="s">
        <v>254</v>
      </c>
    </row>
    <row r="81" spans="1:8" x14ac:dyDescent="0.25">
      <c r="A81" t="s">
        <v>56</v>
      </c>
      <c r="B81" t="s">
        <v>57</v>
      </c>
      <c r="C81" s="128">
        <v>5227</v>
      </c>
      <c r="D81" t="s">
        <v>6</v>
      </c>
      <c r="E81" s="129">
        <v>81993.710000000006</v>
      </c>
      <c r="F81" s="129">
        <v>94315.86</v>
      </c>
      <c r="G81" s="129">
        <v>12322.149999999994</v>
      </c>
      <c r="H81" t="s">
        <v>254</v>
      </c>
    </row>
    <row r="82" spans="1:8" x14ac:dyDescent="0.25">
      <c r="A82" t="s">
        <v>56</v>
      </c>
      <c r="B82" t="s">
        <v>57</v>
      </c>
      <c r="C82" s="128">
        <v>5128</v>
      </c>
      <c r="D82" t="s">
        <v>7</v>
      </c>
      <c r="E82" s="129">
        <v>4848.62</v>
      </c>
      <c r="F82" s="129">
        <v>5603.82</v>
      </c>
      <c r="G82" s="129">
        <v>755.19999999999982</v>
      </c>
      <c r="H82" t="s">
        <v>254</v>
      </c>
    </row>
    <row r="83" spans="1:8" x14ac:dyDescent="0.25">
      <c r="A83" t="s">
        <v>58</v>
      </c>
      <c r="B83" t="s">
        <v>59</v>
      </c>
      <c r="C83" s="128">
        <v>5225</v>
      </c>
      <c r="D83" t="s">
        <v>5</v>
      </c>
      <c r="E83" s="129">
        <v>1919959.7999999998</v>
      </c>
      <c r="F83" s="129">
        <v>2240937.04</v>
      </c>
      <c r="G83" s="129">
        <v>320977.24000000022</v>
      </c>
    </row>
    <row r="84" spans="1:8" x14ac:dyDescent="0.25">
      <c r="A84" t="s">
        <v>58</v>
      </c>
      <c r="B84" t="s">
        <v>59</v>
      </c>
      <c r="C84" s="128">
        <v>5227</v>
      </c>
      <c r="D84" t="s">
        <v>6</v>
      </c>
      <c r="E84" s="129">
        <v>792568.16</v>
      </c>
      <c r="F84" s="129">
        <v>874579.84</v>
      </c>
      <c r="G84" s="129">
        <v>82011.679999999935</v>
      </c>
    </row>
    <row r="85" spans="1:8" x14ac:dyDescent="0.25">
      <c r="A85" t="s">
        <v>58</v>
      </c>
      <c r="B85" t="s">
        <v>59</v>
      </c>
      <c r="C85" s="128">
        <v>5128</v>
      </c>
      <c r="D85" t="s">
        <v>7</v>
      </c>
      <c r="E85" s="129">
        <v>89915.09</v>
      </c>
      <c r="F85" s="129">
        <v>101158.85</v>
      </c>
      <c r="G85" s="129">
        <v>11243.760000000009</v>
      </c>
    </row>
    <row r="86" spans="1:8" x14ac:dyDescent="0.25">
      <c r="A86" t="s">
        <v>60</v>
      </c>
      <c r="B86" t="s">
        <v>61</v>
      </c>
      <c r="C86" s="128">
        <v>5225</v>
      </c>
      <c r="D86" t="s">
        <v>5</v>
      </c>
      <c r="E86" s="129">
        <v>4416796.01</v>
      </c>
      <c r="F86" s="129">
        <v>5012786.42</v>
      </c>
      <c r="G86" s="129">
        <v>595990.41000000015</v>
      </c>
    </row>
    <row r="87" spans="1:8" x14ac:dyDescent="0.25">
      <c r="A87" t="s">
        <v>60</v>
      </c>
      <c r="B87" t="s">
        <v>61</v>
      </c>
      <c r="C87" s="128">
        <v>5227</v>
      </c>
      <c r="D87" t="s">
        <v>6</v>
      </c>
      <c r="E87" s="129">
        <v>1337816.76</v>
      </c>
      <c r="F87" s="129">
        <v>1410824.56</v>
      </c>
      <c r="G87" s="129">
        <v>73007.800000000047</v>
      </c>
    </row>
    <row r="88" spans="1:8" x14ac:dyDescent="0.25">
      <c r="A88" t="s">
        <v>60</v>
      </c>
      <c r="B88" t="s">
        <v>61</v>
      </c>
      <c r="C88" s="128">
        <v>5128</v>
      </c>
      <c r="D88" t="s">
        <v>7</v>
      </c>
      <c r="E88" s="129">
        <v>259951.17</v>
      </c>
      <c r="F88" s="129">
        <v>184088.86</v>
      </c>
      <c r="G88" s="129">
        <v>-75862.310000000027</v>
      </c>
    </row>
    <row r="89" spans="1:8" x14ac:dyDescent="0.25">
      <c r="A89" t="s">
        <v>62</v>
      </c>
      <c r="B89" t="s">
        <v>63</v>
      </c>
      <c r="C89" s="128">
        <v>5225</v>
      </c>
      <c r="D89" t="s">
        <v>5</v>
      </c>
      <c r="E89" s="129">
        <v>74851.149999999994</v>
      </c>
      <c r="F89" s="129">
        <v>89957.37</v>
      </c>
      <c r="G89" s="129">
        <v>15106.220000000001</v>
      </c>
      <c r="H89" t="s">
        <v>254</v>
      </c>
    </row>
    <row r="90" spans="1:8" x14ac:dyDescent="0.25">
      <c r="A90" t="s">
        <v>62</v>
      </c>
      <c r="B90" t="s">
        <v>63</v>
      </c>
      <c r="C90" s="128">
        <v>5227</v>
      </c>
      <c r="D90" t="s">
        <v>6</v>
      </c>
      <c r="E90" s="129">
        <v>25688.77</v>
      </c>
      <c r="F90" s="129">
        <v>30840.57</v>
      </c>
      <c r="G90" s="129">
        <v>5151.7999999999993</v>
      </c>
      <c r="H90" t="s">
        <v>254</v>
      </c>
    </row>
    <row r="91" spans="1:8" x14ac:dyDescent="0.25">
      <c r="A91" t="s">
        <v>62</v>
      </c>
      <c r="B91" t="s">
        <v>63</v>
      </c>
      <c r="C91" s="128">
        <v>5128</v>
      </c>
      <c r="D91" t="s">
        <v>7</v>
      </c>
      <c r="E91" s="129">
        <v>4054.53</v>
      </c>
      <c r="F91" s="129">
        <v>2873.93</v>
      </c>
      <c r="G91" s="129">
        <v>-1180.6000000000004</v>
      </c>
      <c r="H91" t="s">
        <v>254</v>
      </c>
    </row>
    <row r="92" spans="1:8" x14ac:dyDescent="0.25">
      <c r="A92" t="s">
        <v>64</v>
      </c>
      <c r="B92" t="s">
        <v>65</v>
      </c>
      <c r="C92" s="128">
        <v>5225</v>
      </c>
      <c r="D92" t="s">
        <v>5</v>
      </c>
      <c r="E92" s="129">
        <v>5459526.8900000006</v>
      </c>
      <c r="F92" s="129">
        <v>6226127.2999999998</v>
      </c>
      <c r="G92" s="129">
        <v>766600.40999999922</v>
      </c>
    </row>
    <row r="93" spans="1:8" x14ac:dyDescent="0.25">
      <c r="A93" t="s">
        <v>64</v>
      </c>
      <c r="B93" t="s">
        <v>65</v>
      </c>
      <c r="C93" s="128">
        <v>5227</v>
      </c>
      <c r="D93" t="s">
        <v>6</v>
      </c>
      <c r="E93" s="129">
        <v>2100408.34</v>
      </c>
      <c r="F93" s="129">
        <v>2182227.9500000002</v>
      </c>
      <c r="G93" s="129">
        <v>81819.610000000335</v>
      </c>
    </row>
    <row r="94" spans="1:8" x14ac:dyDescent="0.25">
      <c r="A94" t="s">
        <v>64</v>
      </c>
      <c r="B94" t="s">
        <v>65</v>
      </c>
      <c r="C94" s="128">
        <v>5128</v>
      </c>
      <c r="D94" t="s">
        <v>7</v>
      </c>
      <c r="E94" s="129">
        <v>372472.49</v>
      </c>
      <c r="F94" s="129">
        <v>445609.38</v>
      </c>
      <c r="G94" s="129">
        <v>73136.890000000014</v>
      </c>
    </row>
    <row r="95" spans="1:8" x14ac:dyDescent="0.25">
      <c r="A95" t="s">
        <v>66</v>
      </c>
      <c r="B95" t="s">
        <v>67</v>
      </c>
      <c r="C95" s="128">
        <v>5225</v>
      </c>
      <c r="D95" t="s">
        <v>5</v>
      </c>
      <c r="E95" s="129">
        <v>10086920.42</v>
      </c>
      <c r="F95" s="129">
        <v>11005689.060000001</v>
      </c>
      <c r="G95" s="129">
        <v>918768.6400000006</v>
      </c>
    </row>
    <row r="96" spans="1:8" x14ac:dyDescent="0.25">
      <c r="A96" t="s">
        <v>66</v>
      </c>
      <c r="B96" t="s">
        <v>67</v>
      </c>
      <c r="C96" s="128">
        <v>5227</v>
      </c>
      <c r="D96" t="s">
        <v>6</v>
      </c>
      <c r="E96" s="129">
        <v>3216849.29</v>
      </c>
      <c r="F96" s="129">
        <v>3474883.73</v>
      </c>
      <c r="G96" s="129">
        <v>258034.43999999994</v>
      </c>
    </row>
    <row r="97" spans="1:8" x14ac:dyDescent="0.25">
      <c r="A97" t="s">
        <v>66</v>
      </c>
      <c r="B97" t="s">
        <v>67</v>
      </c>
      <c r="C97" s="128">
        <v>5128</v>
      </c>
      <c r="D97" t="s">
        <v>7</v>
      </c>
      <c r="E97" s="129">
        <v>531536.73</v>
      </c>
      <c r="F97" s="129">
        <v>593368.58000000007</v>
      </c>
      <c r="G97" s="129">
        <v>61831.850000000093</v>
      </c>
    </row>
    <row r="98" spans="1:8" x14ac:dyDescent="0.25">
      <c r="A98" t="s">
        <v>68</v>
      </c>
      <c r="B98" t="s">
        <v>69</v>
      </c>
      <c r="C98" s="128">
        <v>5225</v>
      </c>
      <c r="D98" t="s">
        <v>5</v>
      </c>
      <c r="E98" s="129">
        <v>1425089.94</v>
      </c>
      <c r="F98" s="129">
        <v>1518719.61</v>
      </c>
      <c r="G98" s="129">
        <v>93629.670000000158</v>
      </c>
    </row>
    <row r="99" spans="1:8" x14ac:dyDescent="0.25">
      <c r="A99" t="s">
        <v>68</v>
      </c>
      <c r="B99" t="s">
        <v>69</v>
      </c>
      <c r="C99" s="128">
        <v>5227</v>
      </c>
      <c r="D99" t="s">
        <v>6</v>
      </c>
      <c r="E99" s="129">
        <v>588391.69999999995</v>
      </c>
      <c r="F99" s="129">
        <v>593938.84</v>
      </c>
      <c r="G99" s="129">
        <v>5547.140000000014</v>
      </c>
    </row>
    <row r="100" spans="1:8" x14ac:dyDescent="0.25">
      <c r="A100" t="s">
        <v>68</v>
      </c>
      <c r="B100" t="s">
        <v>69</v>
      </c>
      <c r="C100" s="128">
        <v>5128</v>
      </c>
      <c r="D100" t="s">
        <v>7</v>
      </c>
      <c r="E100" s="129">
        <v>90485.51</v>
      </c>
      <c r="F100" s="129">
        <v>105930.58</v>
      </c>
      <c r="G100" s="129">
        <v>15445.070000000007</v>
      </c>
    </row>
    <row r="101" spans="1:8" x14ac:dyDescent="0.25">
      <c r="A101" t="s">
        <v>70</v>
      </c>
      <c r="B101" t="s">
        <v>71</v>
      </c>
      <c r="C101" s="128">
        <v>5225</v>
      </c>
      <c r="D101" t="s">
        <v>5</v>
      </c>
      <c r="E101" s="129">
        <v>840517.1100000001</v>
      </c>
      <c r="F101" s="129">
        <v>872177.1</v>
      </c>
      <c r="G101" s="129">
        <v>31659.989999999874</v>
      </c>
    </row>
    <row r="102" spans="1:8" x14ac:dyDescent="0.25">
      <c r="A102" t="s">
        <v>70</v>
      </c>
      <c r="B102" t="s">
        <v>71</v>
      </c>
      <c r="C102" s="128">
        <v>5227</v>
      </c>
      <c r="D102" t="s">
        <v>6</v>
      </c>
      <c r="E102" s="129">
        <v>320412.64</v>
      </c>
      <c r="F102" s="129">
        <v>324366.07</v>
      </c>
      <c r="G102" s="129">
        <v>3953.429999999993</v>
      </c>
    </row>
    <row r="103" spans="1:8" x14ac:dyDescent="0.25">
      <c r="A103" t="s">
        <v>70</v>
      </c>
      <c r="B103" t="s">
        <v>71</v>
      </c>
      <c r="C103" s="128">
        <v>5128</v>
      </c>
      <c r="D103" t="s">
        <v>7</v>
      </c>
      <c r="E103" s="129">
        <v>39973.89</v>
      </c>
      <c r="F103" s="129">
        <v>29035.52</v>
      </c>
      <c r="G103" s="129">
        <v>-10938.369999999999</v>
      </c>
    </row>
    <row r="104" spans="1:8" x14ac:dyDescent="0.25">
      <c r="A104" t="s">
        <v>72</v>
      </c>
      <c r="B104" t="s">
        <v>73</v>
      </c>
      <c r="C104" s="128">
        <v>5225</v>
      </c>
      <c r="D104" t="s">
        <v>5</v>
      </c>
      <c r="E104" s="129">
        <v>870019.07000000007</v>
      </c>
      <c r="F104" s="129">
        <v>920246.82</v>
      </c>
      <c r="G104" s="129">
        <v>50227.749999999884</v>
      </c>
    </row>
    <row r="105" spans="1:8" x14ac:dyDescent="0.25">
      <c r="A105" t="s">
        <v>72</v>
      </c>
      <c r="B105" t="s">
        <v>73</v>
      </c>
      <c r="C105" s="128">
        <v>5227</v>
      </c>
      <c r="D105" t="s">
        <v>6</v>
      </c>
      <c r="E105" s="129">
        <v>380531.28</v>
      </c>
      <c r="F105" s="129">
        <v>381548.37</v>
      </c>
      <c r="G105" s="129">
        <v>1017.0899999999674</v>
      </c>
    </row>
    <row r="106" spans="1:8" x14ac:dyDescent="0.25">
      <c r="A106" t="s">
        <v>72</v>
      </c>
      <c r="B106" t="s">
        <v>73</v>
      </c>
      <c r="C106" s="128">
        <v>5128</v>
      </c>
      <c r="D106" t="s">
        <v>7</v>
      </c>
      <c r="E106" s="129">
        <v>53734.86</v>
      </c>
      <c r="F106" s="129">
        <v>32599.059999999998</v>
      </c>
      <c r="G106" s="129">
        <v>-21135.800000000003</v>
      </c>
    </row>
    <row r="107" spans="1:8" x14ac:dyDescent="0.25">
      <c r="A107" t="s">
        <v>74</v>
      </c>
      <c r="B107" t="s">
        <v>75</v>
      </c>
      <c r="C107" s="128">
        <v>5225</v>
      </c>
      <c r="D107" t="s">
        <v>5</v>
      </c>
      <c r="E107" s="129">
        <v>53586.67</v>
      </c>
      <c r="F107" s="129">
        <v>65471.59</v>
      </c>
      <c r="G107" s="129">
        <v>11884.919999999998</v>
      </c>
      <c r="H107" t="s">
        <v>254</v>
      </c>
    </row>
    <row r="108" spans="1:8" x14ac:dyDescent="0.25">
      <c r="A108" t="s">
        <v>74</v>
      </c>
      <c r="B108" t="s">
        <v>75</v>
      </c>
      <c r="C108" s="128">
        <v>5227</v>
      </c>
      <c r="D108" t="s">
        <v>6</v>
      </c>
      <c r="E108" s="129">
        <v>20990.39</v>
      </c>
      <c r="F108" s="129">
        <v>21916.9</v>
      </c>
      <c r="G108" s="129">
        <v>926.51000000000204</v>
      </c>
      <c r="H108" t="s">
        <v>254</v>
      </c>
    </row>
    <row r="109" spans="1:8" x14ac:dyDescent="0.25">
      <c r="A109" t="s">
        <v>74</v>
      </c>
      <c r="B109" t="s">
        <v>75</v>
      </c>
      <c r="C109" s="128">
        <v>5128</v>
      </c>
      <c r="D109" t="s">
        <v>7</v>
      </c>
      <c r="E109" s="129">
        <v>1896.56</v>
      </c>
      <c r="F109" s="129">
        <v>2789.97</v>
      </c>
      <c r="G109" s="129">
        <v>893.40999999999985</v>
      </c>
      <c r="H109" t="s">
        <v>254</v>
      </c>
    </row>
    <row r="110" spans="1:8" x14ac:dyDescent="0.25">
      <c r="A110" t="s">
        <v>76</v>
      </c>
      <c r="B110" t="s">
        <v>77</v>
      </c>
      <c r="C110" s="128">
        <v>5225</v>
      </c>
      <c r="D110" t="s">
        <v>5</v>
      </c>
      <c r="E110" s="129">
        <v>37177.78</v>
      </c>
      <c r="F110" s="129">
        <v>46397.310000000005</v>
      </c>
      <c r="G110" s="129">
        <v>9219.5300000000061</v>
      </c>
      <c r="H110" t="s">
        <v>254</v>
      </c>
    </row>
    <row r="111" spans="1:8" x14ac:dyDescent="0.25">
      <c r="A111" t="s">
        <v>76</v>
      </c>
      <c r="B111" t="s">
        <v>77</v>
      </c>
      <c r="C111" s="128">
        <v>5227</v>
      </c>
      <c r="D111" t="s">
        <v>6</v>
      </c>
      <c r="E111" s="129">
        <v>8582.4</v>
      </c>
      <c r="F111" s="129">
        <v>8145.35</v>
      </c>
      <c r="G111" s="129">
        <v>-437.04999999999927</v>
      </c>
      <c r="H111" t="s">
        <v>254</v>
      </c>
    </row>
    <row r="112" spans="1:8" x14ac:dyDescent="0.25">
      <c r="A112" t="s">
        <v>76</v>
      </c>
      <c r="B112" t="s">
        <v>77</v>
      </c>
      <c r="C112" s="128">
        <v>5128</v>
      </c>
      <c r="D112" t="s">
        <v>7</v>
      </c>
      <c r="E112" s="129">
        <v>1545.66</v>
      </c>
      <c r="F112" s="129">
        <v>1822.25</v>
      </c>
      <c r="G112" s="129">
        <v>276.58999999999992</v>
      </c>
      <c r="H112" t="s">
        <v>254</v>
      </c>
    </row>
    <row r="113" spans="1:8" x14ac:dyDescent="0.25">
      <c r="A113" t="s">
        <v>78</v>
      </c>
      <c r="B113" t="s">
        <v>79</v>
      </c>
      <c r="C113" s="128">
        <v>5225</v>
      </c>
      <c r="D113" t="s">
        <v>5</v>
      </c>
      <c r="E113" s="129">
        <v>171071.18000000002</v>
      </c>
      <c r="F113" s="129">
        <v>189833.14</v>
      </c>
      <c r="G113" s="129">
        <v>18761.959999999992</v>
      </c>
      <c r="H113" t="s">
        <v>254</v>
      </c>
    </row>
    <row r="114" spans="1:8" x14ac:dyDescent="0.25">
      <c r="A114" t="s">
        <v>78</v>
      </c>
      <c r="B114" t="s">
        <v>79</v>
      </c>
      <c r="C114" s="128">
        <v>5227</v>
      </c>
      <c r="D114" t="s">
        <v>6</v>
      </c>
      <c r="E114" s="129">
        <v>52880.840000000004</v>
      </c>
      <c r="F114" s="129">
        <v>59076.6</v>
      </c>
      <c r="G114" s="129">
        <v>6195.7599999999948</v>
      </c>
      <c r="H114" t="s">
        <v>254</v>
      </c>
    </row>
    <row r="115" spans="1:8" x14ac:dyDescent="0.25">
      <c r="A115" t="s">
        <v>78</v>
      </c>
      <c r="B115" t="s">
        <v>79</v>
      </c>
      <c r="C115" s="128">
        <v>5128</v>
      </c>
      <c r="D115" t="s">
        <v>7</v>
      </c>
      <c r="E115" s="129">
        <v>4928.8500000000004</v>
      </c>
      <c r="F115" s="129">
        <v>6070.4</v>
      </c>
      <c r="G115" s="129">
        <v>1141.5499999999993</v>
      </c>
      <c r="H115" t="s">
        <v>254</v>
      </c>
    </row>
    <row r="116" spans="1:8" x14ac:dyDescent="0.25">
      <c r="A116" t="s">
        <v>80</v>
      </c>
      <c r="B116" t="s">
        <v>81</v>
      </c>
      <c r="C116" s="128">
        <v>5225</v>
      </c>
      <c r="D116" t="s">
        <v>5</v>
      </c>
      <c r="E116" s="129">
        <v>1821726.5799999998</v>
      </c>
      <c r="F116" s="129">
        <v>1937218.43</v>
      </c>
      <c r="G116" s="129">
        <v>115491.85000000009</v>
      </c>
    </row>
    <row r="117" spans="1:8" x14ac:dyDescent="0.25">
      <c r="A117" t="s">
        <v>80</v>
      </c>
      <c r="B117" t="s">
        <v>81</v>
      </c>
      <c r="C117" s="128">
        <v>5227</v>
      </c>
      <c r="D117" t="s">
        <v>6</v>
      </c>
      <c r="E117" s="129">
        <v>625400.46</v>
      </c>
      <c r="F117" s="129">
        <v>564653.84</v>
      </c>
      <c r="G117" s="129">
        <v>-60746.619999999995</v>
      </c>
    </row>
    <row r="118" spans="1:8" x14ac:dyDescent="0.25">
      <c r="A118" t="s">
        <v>80</v>
      </c>
      <c r="B118" t="s">
        <v>81</v>
      </c>
      <c r="C118" s="128">
        <v>5128</v>
      </c>
      <c r="D118" t="s">
        <v>7</v>
      </c>
      <c r="E118" s="129">
        <v>83814.25</v>
      </c>
      <c r="F118" s="129">
        <v>85732.97</v>
      </c>
      <c r="G118" s="129">
        <v>1918.7200000000012</v>
      </c>
    </row>
    <row r="119" spans="1:8" x14ac:dyDescent="0.25">
      <c r="A119" t="s">
        <v>82</v>
      </c>
      <c r="B119" t="s">
        <v>83</v>
      </c>
      <c r="C119" s="128">
        <v>5225</v>
      </c>
      <c r="D119" t="s">
        <v>5</v>
      </c>
      <c r="E119" s="129">
        <v>2189096.98</v>
      </c>
      <c r="F119" s="129">
        <v>2410597.9900000002</v>
      </c>
      <c r="G119" s="129">
        <v>221501.01000000024</v>
      </c>
    </row>
    <row r="120" spans="1:8" x14ac:dyDescent="0.25">
      <c r="A120" t="s">
        <v>82</v>
      </c>
      <c r="B120" t="s">
        <v>83</v>
      </c>
      <c r="C120" s="128">
        <v>5227</v>
      </c>
      <c r="D120" t="s">
        <v>6</v>
      </c>
      <c r="E120" s="129">
        <v>935576.47</v>
      </c>
      <c r="F120" s="129">
        <v>1011443.37</v>
      </c>
      <c r="G120" s="129">
        <v>75866.900000000023</v>
      </c>
    </row>
    <row r="121" spans="1:8" x14ac:dyDescent="0.25">
      <c r="A121" t="s">
        <v>82</v>
      </c>
      <c r="B121" t="s">
        <v>83</v>
      </c>
      <c r="C121" s="128">
        <v>5128</v>
      </c>
      <c r="D121" t="s">
        <v>7</v>
      </c>
      <c r="E121" s="129">
        <v>119815.77</v>
      </c>
      <c r="F121" s="129">
        <v>124652.85</v>
      </c>
      <c r="G121" s="129">
        <v>4837.0800000000017</v>
      </c>
    </row>
    <row r="122" spans="1:8" x14ac:dyDescent="0.25">
      <c r="A122" t="s">
        <v>84</v>
      </c>
      <c r="B122" t="s">
        <v>85</v>
      </c>
      <c r="C122" s="128">
        <v>5225</v>
      </c>
      <c r="D122" t="s">
        <v>5</v>
      </c>
      <c r="E122" s="129">
        <v>158238.28</v>
      </c>
      <c r="F122" s="129">
        <v>162486.57999999999</v>
      </c>
      <c r="G122" s="129">
        <v>4248.2999999999884</v>
      </c>
      <c r="H122" t="s">
        <v>254</v>
      </c>
    </row>
    <row r="123" spans="1:8" x14ac:dyDescent="0.25">
      <c r="A123" t="s">
        <v>84</v>
      </c>
      <c r="B123" t="s">
        <v>85</v>
      </c>
      <c r="C123" s="128">
        <v>5227</v>
      </c>
      <c r="D123" t="s">
        <v>6</v>
      </c>
      <c r="E123" s="129">
        <v>64098.270000000004</v>
      </c>
      <c r="F123" s="129">
        <v>65464.24</v>
      </c>
      <c r="G123" s="129">
        <v>1365.9699999999939</v>
      </c>
      <c r="H123" t="s">
        <v>254</v>
      </c>
    </row>
    <row r="124" spans="1:8" x14ac:dyDescent="0.25">
      <c r="A124" t="s">
        <v>84</v>
      </c>
      <c r="B124" t="s">
        <v>85</v>
      </c>
      <c r="C124" s="128">
        <v>5128</v>
      </c>
      <c r="D124" t="s">
        <v>7</v>
      </c>
      <c r="E124" s="129">
        <v>3746.15</v>
      </c>
      <c r="F124" s="129">
        <v>5669.42</v>
      </c>
      <c r="G124" s="129">
        <v>1923.27</v>
      </c>
      <c r="H124" t="s">
        <v>254</v>
      </c>
    </row>
    <row r="125" spans="1:8" x14ac:dyDescent="0.25">
      <c r="A125" t="s">
        <v>86</v>
      </c>
      <c r="B125" t="s">
        <v>87</v>
      </c>
      <c r="C125" s="128">
        <v>5225</v>
      </c>
      <c r="D125" t="s">
        <v>5</v>
      </c>
      <c r="E125" s="129">
        <v>339107.01</v>
      </c>
      <c r="F125" s="129">
        <v>360130.15</v>
      </c>
      <c r="G125" s="129">
        <v>21023.140000000014</v>
      </c>
      <c r="H125" t="s">
        <v>254</v>
      </c>
    </row>
    <row r="126" spans="1:8" x14ac:dyDescent="0.25">
      <c r="A126" t="s">
        <v>86</v>
      </c>
      <c r="B126" t="s">
        <v>87</v>
      </c>
      <c r="C126" s="128">
        <v>5227</v>
      </c>
      <c r="D126" t="s">
        <v>6</v>
      </c>
      <c r="E126" s="129">
        <v>64694.87</v>
      </c>
      <c r="F126" s="129">
        <v>58503.66</v>
      </c>
      <c r="G126" s="129">
        <v>-6191.2099999999991</v>
      </c>
      <c r="H126" t="s">
        <v>254</v>
      </c>
    </row>
    <row r="127" spans="1:8" x14ac:dyDescent="0.25">
      <c r="A127" t="s">
        <v>86</v>
      </c>
      <c r="B127" t="s">
        <v>87</v>
      </c>
      <c r="C127" s="128">
        <v>5128</v>
      </c>
      <c r="D127" t="s">
        <v>7</v>
      </c>
      <c r="E127" s="129">
        <v>11314.39</v>
      </c>
      <c r="F127" s="129">
        <v>12678.51</v>
      </c>
      <c r="G127" s="129">
        <v>1364.1200000000008</v>
      </c>
      <c r="H127" t="s">
        <v>254</v>
      </c>
    </row>
    <row r="128" spans="1:8" x14ac:dyDescent="0.25">
      <c r="A128" t="s">
        <v>88</v>
      </c>
      <c r="B128" t="s">
        <v>89</v>
      </c>
      <c r="C128" s="128">
        <v>5225</v>
      </c>
      <c r="D128" t="s">
        <v>5</v>
      </c>
      <c r="E128" s="129">
        <v>1761026.47</v>
      </c>
      <c r="F128" s="129">
        <v>1946384.17</v>
      </c>
      <c r="G128" s="129">
        <v>185357.69999999995</v>
      </c>
    </row>
    <row r="129" spans="1:8" x14ac:dyDescent="0.25">
      <c r="A129" t="s">
        <v>88</v>
      </c>
      <c r="B129" t="s">
        <v>89</v>
      </c>
      <c r="C129" s="128">
        <v>5227</v>
      </c>
      <c r="D129" t="s">
        <v>6</v>
      </c>
      <c r="E129" s="129">
        <v>673722.54</v>
      </c>
      <c r="F129" s="129">
        <v>675292.01</v>
      </c>
      <c r="G129" s="129">
        <v>1569.4699999999721</v>
      </c>
    </row>
    <row r="130" spans="1:8" x14ac:dyDescent="0.25">
      <c r="A130" t="s">
        <v>88</v>
      </c>
      <c r="B130" t="s">
        <v>89</v>
      </c>
      <c r="C130" s="128">
        <v>5128</v>
      </c>
      <c r="D130" t="s">
        <v>7</v>
      </c>
      <c r="E130" s="129">
        <v>65459.87</v>
      </c>
      <c r="F130" s="129">
        <v>122018.63</v>
      </c>
      <c r="G130" s="129">
        <v>56558.76</v>
      </c>
    </row>
    <row r="131" spans="1:8" x14ac:dyDescent="0.25">
      <c r="A131" t="s">
        <v>90</v>
      </c>
      <c r="B131" t="s">
        <v>91</v>
      </c>
      <c r="C131" s="128">
        <v>5225</v>
      </c>
      <c r="D131" t="s">
        <v>5</v>
      </c>
      <c r="E131" s="129">
        <v>2867489.44</v>
      </c>
      <c r="F131" s="129">
        <v>3052847.74</v>
      </c>
      <c r="G131" s="129">
        <v>185358.30000000028</v>
      </c>
    </row>
    <row r="132" spans="1:8" x14ac:dyDescent="0.25">
      <c r="A132" t="s">
        <v>90</v>
      </c>
      <c r="B132" t="s">
        <v>91</v>
      </c>
      <c r="C132" s="128">
        <v>5227</v>
      </c>
      <c r="D132" t="s">
        <v>6</v>
      </c>
      <c r="E132" s="129">
        <v>1029465.1500000001</v>
      </c>
      <c r="F132" s="129">
        <v>1097556.52</v>
      </c>
      <c r="G132" s="129">
        <v>68091.369999999879</v>
      </c>
    </row>
    <row r="133" spans="1:8" x14ac:dyDescent="0.25">
      <c r="A133" t="s">
        <v>90</v>
      </c>
      <c r="B133" t="s">
        <v>91</v>
      </c>
      <c r="C133" s="128">
        <v>5128</v>
      </c>
      <c r="D133" t="s">
        <v>7</v>
      </c>
      <c r="E133" s="129">
        <v>89278.42</v>
      </c>
      <c r="F133" s="129">
        <v>108184.8</v>
      </c>
      <c r="G133" s="129">
        <v>18906.380000000005</v>
      </c>
    </row>
    <row r="134" spans="1:8" x14ac:dyDescent="0.25">
      <c r="A134" t="s">
        <v>92</v>
      </c>
      <c r="B134" t="s">
        <v>93</v>
      </c>
      <c r="C134" s="128">
        <v>5225</v>
      </c>
      <c r="D134" t="s">
        <v>5</v>
      </c>
      <c r="E134" s="129">
        <v>81544.11</v>
      </c>
      <c r="F134" s="129">
        <v>71088.22</v>
      </c>
      <c r="G134" s="129">
        <v>-10455.89</v>
      </c>
      <c r="H134" t="s">
        <v>254</v>
      </c>
    </row>
    <row r="135" spans="1:8" x14ac:dyDescent="0.25">
      <c r="A135" t="s">
        <v>92</v>
      </c>
      <c r="B135" t="s">
        <v>93</v>
      </c>
      <c r="C135" s="128">
        <v>5227</v>
      </c>
      <c r="D135" t="s">
        <v>6</v>
      </c>
      <c r="E135" s="129">
        <v>22533.63</v>
      </c>
      <c r="F135" s="129">
        <v>18787.080000000002</v>
      </c>
      <c r="G135" s="129">
        <v>-3746.5499999999993</v>
      </c>
      <c r="H135" t="s">
        <v>254</v>
      </c>
    </row>
    <row r="136" spans="1:8" x14ac:dyDescent="0.25">
      <c r="A136" t="s">
        <v>92</v>
      </c>
      <c r="B136" t="s">
        <v>93</v>
      </c>
      <c r="C136" s="128">
        <v>5128</v>
      </c>
      <c r="D136" t="s">
        <v>7</v>
      </c>
      <c r="E136" s="129">
        <v>2269.4499999999998</v>
      </c>
      <c r="F136" s="129">
        <v>2528.17</v>
      </c>
      <c r="G136" s="129">
        <v>258.72000000000025</v>
      </c>
      <c r="H136" t="s">
        <v>254</v>
      </c>
    </row>
    <row r="137" spans="1:8" x14ac:dyDescent="0.25">
      <c r="A137" t="s">
        <v>94</v>
      </c>
      <c r="B137" t="s">
        <v>95</v>
      </c>
      <c r="C137" s="128">
        <v>5225</v>
      </c>
      <c r="D137" t="s">
        <v>5</v>
      </c>
      <c r="E137" s="129">
        <v>72938.5</v>
      </c>
      <c r="F137" s="129">
        <v>108903.48</v>
      </c>
      <c r="G137" s="129">
        <v>35964.979999999996</v>
      </c>
      <c r="H137" t="s">
        <v>254</v>
      </c>
    </row>
    <row r="138" spans="1:8" x14ac:dyDescent="0.25">
      <c r="A138" t="s">
        <v>94</v>
      </c>
      <c r="B138" t="s">
        <v>95</v>
      </c>
      <c r="C138" s="128">
        <v>5227</v>
      </c>
      <c r="D138" t="s">
        <v>6</v>
      </c>
      <c r="E138" s="129">
        <v>29215.33</v>
      </c>
      <c r="F138" s="129">
        <v>39349</v>
      </c>
      <c r="G138" s="129">
        <v>10133.669999999998</v>
      </c>
      <c r="H138" t="s">
        <v>254</v>
      </c>
    </row>
    <row r="139" spans="1:8" x14ac:dyDescent="0.25">
      <c r="A139" t="s">
        <v>94</v>
      </c>
      <c r="B139" t="s">
        <v>95</v>
      </c>
      <c r="C139" s="128">
        <v>5128</v>
      </c>
      <c r="D139" t="s">
        <v>7</v>
      </c>
      <c r="E139" s="129">
        <v>2823.98</v>
      </c>
      <c r="F139" s="129">
        <v>4079.17</v>
      </c>
      <c r="G139" s="129">
        <v>1255.19</v>
      </c>
      <c r="H139" t="s">
        <v>254</v>
      </c>
    </row>
    <row r="140" spans="1:8" x14ac:dyDescent="0.25">
      <c r="A140" t="s">
        <v>96</v>
      </c>
      <c r="B140" t="s">
        <v>97</v>
      </c>
      <c r="C140" s="128">
        <v>5225</v>
      </c>
      <c r="D140" t="s">
        <v>5</v>
      </c>
      <c r="E140" s="129">
        <v>5178238.7200000007</v>
      </c>
      <c r="F140" s="129">
        <v>5808917.46</v>
      </c>
      <c r="G140" s="129">
        <v>630678.73999999929</v>
      </c>
    </row>
    <row r="141" spans="1:8" x14ac:dyDescent="0.25">
      <c r="A141" t="s">
        <v>96</v>
      </c>
      <c r="B141" t="s">
        <v>97</v>
      </c>
      <c r="C141" s="128">
        <v>5227</v>
      </c>
      <c r="D141" t="s">
        <v>6</v>
      </c>
      <c r="E141" s="129">
        <v>1565654.6000000003</v>
      </c>
      <c r="F141" s="129">
        <v>1672949.95</v>
      </c>
      <c r="G141" s="129">
        <v>107295.34999999963</v>
      </c>
    </row>
    <row r="142" spans="1:8" x14ac:dyDescent="0.25">
      <c r="A142" t="s">
        <v>96</v>
      </c>
      <c r="B142" t="s">
        <v>97</v>
      </c>
      <c r="C142" s="128">
        <v>5128</v>
      </c>
      <c r="D142" t="s">
        <v>7</v>
      </c>
      <c r="E142" s="129">
        <v>294113.89999999997</v>
      </c>
      <c r="F142" s="129">
        <v>245959.36</v>
      </c>
      <c r="G142" s="129">
        <v>-48154.539999999979</v>
      </c>
    </row>
    <row r="143" spans="1:8" x14ac:dyDescent="0.25">
      <c r="A143" t="s">
        <v>98</v>
      </c>
      <c r="B143" t="s">
        <v>99</v>
      </c>
      <c r="C143" s="128">
        <v>5225</v>
      </c>
      <c r="D143" t="s">
        <v>5</v>
      </c>
      <c r="E143" s="129">
        <v>54608.32</v>
      </c>
      <c r="F143" s="129">
        <v>77372.34</v>
      </c>
      <c r="G143" s="129">
        <v>22764.019999999997</v>
      </c>
      <c r="H143" t="s">
        <v>254</v>
      </c>
    </row>
    <row r="144" spans="1:8" x14ac:dyDescent="0.25">
      <c r="A144" t="s">
        <v>98</v>
      </c>
      <c r="B144" t="s">
        <v>99</v>
      </c>
      <c r="C144" s="128">
        <v>5227</v>
      </c>
      <c r="D144" t="s">
        <v>6</v>
      </c>
      <c r="E144" s="129">
        <v>43358.85</v>
      </c>
      <c r="F144" s="129">
        <v>39951.79</v>
      </c>
      <c r="G144" s="129">
        <v>-3407.0599999999977</v>
      </c>
      <c r="H144" t="s">
        <v>254</v>
      </c>
    </row>
    <row r="145" spans="1:8" x14ac:dyDescent="0.25">
      <c r="A145" t="s">
        <v>98</v>
      </c>
      <c r="B145" t="s">
        <v>99</v>
      </c>
      <c r="C145" s="128">
        <v>5128</v>
      </c>
      <c r="D145" t="s">
        <v>7</v>
      </c>
      <c r="E145" s="129">
        <v>5974.16</v>
      </c>
      <c r="F145" s="129">
        <v>9497.26</v>
      </c>
      <c r="G145" s="129">
        <v>3523.1000000000004</v>
      </c>
      <c r="H145" t="s">
        <v>254</v>
      </c>
    </row>
    <row r="146" spans="1:8" x14ac:dyDescent="0.25">
      <c r="A146" t="s">
        <v>100</v>
      </c>
      <c r="B146" t="s">
        <v>101</v>
      </c>
      <c r="C146" s="128">
        <v>5225</v>
      </c>
      <c r="D146" t="s">
        <v>5</v>
      </c>
      <c r="E146" s="129">
        <v>1374617.45</v>
      </c>
      <c r="F146" s="129">
        <v>1390531.76</v>
      </c>
      <c r="G146" s="129">
        <v>15914.310000000056</v>
      </c>
    </row>
    <row r="147" spans="1:8" x14ac:dyDescent="0.25">
      <c r="A147" t="s">
        <v>100</v>
      </c>
      <c r="B147" t="s">
        <v>101</v>
      </c>
      <c r="C147" s="128">
        <v>5227</v>
      </c>
      <c r="D147" t="s">
        <v>6</v>
      </c>
      <c r="E147" s="129">
        <v>641751.71000000008</v>
      </c>
      <c r="F147" s="129">
        <v>608085.61</v>
      </c>
      <c r="G147" s="129">
        <v>-33666.100000000093</v>
      </c>
    </row>
    <row r="148" spans="1:8" x14ac:dyDescent="0.25">
      <c r="A148" t="s">
        <v>100</v>
      </c>
      <c r="B148" t="s">
        <v>101</v>
      </c>
      <c r="C148" s="128">
        <v>5128</v>
      </c>
      <c r="D148" t="s">
        <v>7</v>
      </c>
      <c r="E148" s="129">
        <v>103068.66</v>
      </c>
      <c r="F148" s="129">
        <v>59304.01</v>
      </c>
      <c r="G148" s="129">
        <v>-43764.65</v>
      </c>
    </row>
    <row r="149" spans="1:8" x14ac:dyDescent="0.25">
      <c r="A149" t="s">
        <v>102</v>
      </c>
      <c r="B149" t="s">
        <v>103</v>
      </c>
      <c r="C149" s="128">
        <v>5225</v>
      </c>
      <c r="D149" t="s">
        <v>5</v>
      </c>
      <c r="E149" s="129">
        <v>2560903.52</v>
      </c>
      <c r="F149" s="129">
        <v>2721759.43</v>
      </c>
      <c r="G149" s="129">
        <v>160855.91000000015</v>
      </c>
    </row>
    <row r="150" spans="1:8" x14ac:dyDescent="0.25">
      <c r="A150" t="s">
        <v>102</v>
      </c>
      <c r="B150" t="s">
        <v>103</v>
      </c>
      <c r="C150" s="128">
        <v>5227</v>
      </c>
      <c r="D150" t="s">
        <v>6</v>
      </c>
      <c r="E150" s="129">
        <v>816825.32</v>
      </c>
      <c r="F150" s="129">
        <v>825016.69</v>
      </c>
      <c r="G150" s="129">
        <v>8191.3699999999953</v>
      </c>
    </row>
    <row r="151" spans="1:8" x14ac:dyDescent="0.25">
      <c r="A151" t="s">
        <v>102</v>
      </c>
      <c r="B151" t="s">
        <v>103</v>
      </c>
      <c r="C151" s="128">
        <v>5128</v>
      </c>
      <c r="D151" t="s">
        <v>7</v>
      </c>
      <c r="E151" s="129">
        <v>148207.67999999999</v>
      </c>
      <c r="F151" s="129">
        <v>136311.71</v>
      </c>
      <c r="G151" s="129">
        <v>-11895.970000000001</v>
      </c>
    </row>
    <row r="152" spans="1:8" x14ac:dyDescent="0.25">
      <c r="A152" t="s">
        <v>104</v>
      </c>
      <c r="B152" t="s">
        <v>105</v>
      </c>
      <c r="C152" s="128">
        <v>5225</v>
      </c>
      <c r="D152" t="s">
        <v>5</v>
      </c>
      <c r="E152" s="129">
        <v>29331.97</v>
      </c>
      <c r="F152" s="129">
        <v>34481.870000000003</v>
      </c>
      <c r="G152" s="129">
        <v>5149.9000000000015</v>
      </c>
      <c r="H152" t="s">
        <v>254</v>
      </c>
    </row>
    <row r="153" spans="1:8" x14ac:dyDescent="0.25">
      <c r="A153" t="s">
        <v>104</v>
      </c>
      <c r="B153" t="s">
        <v>105</v>
      </c>
      <c r="C153" s="128">
        <v>5227</v>
      </c>
      <c r="D153" t="s">
        <v>6</v>
      </c>
      <c r="E153" s="129">
        <v>9686.44</v>
      </c>
      <c r="F153" s="129">
        <v>10538.63</v>
      </c>
      <c r="G153" s="129">
        <v>852.18999999999869</v>
      </c>
      <c r="H153" t="s">
        <v>254</v>
      </c>
    </row>
    <row r="154" spans="1:8" x14ac:dyDescent="0.25">
      <c r="A154" t="s">
        <v>104</v>
      </c>
      <c r="B154" t="s">
        <v>105</v>
      </c>
      <c r="C154" s="128">
        <v>5128</v>
      </c>
      <c r="D154" t="s">
        <v>7</v>
      </c>
      <c r="E154" s="129">
        <v>1567.29</v>
      </c>
      <c r="F154" s="129">
        <v>2269.58</v>
      </c>
      <c r="G154" s="129">
        <v>702.29</v>
      </c>
      <c r="H154" t="s">
        <v>254</v>
      </c>
    </row>
    <row r="155" spans="1:8" x14ac:dyDescent="0.25">
      <c r="A155" t="s">
        <v>106</v>
      </c>
      <c r="B155" t="s">
        <v>107</v>
      </c>
      <c r="C155" s="128">
        <v>5225</v>
      </c>
      <c r="D155" t="s">
        <v>5</v>
      </c>
      <c r="E155" s="129">
        <v>1111919.71</v>
      </c>
      <c r="F155" s="129">
        <v>1269079.6800000002</v>
      </c>
      <c r="G155" s="129">
        <v>157159.9700000002</v>
      </c>
    </row>
    <row r="156" spans="1:8" x14ac:dyDescent="0.25">
      <c r="A156" t="s">
        <v>106</v>
      </c>
      <c r="B156" t="s">
        <v>107</v>
      </c>
      <c r="C156" s="128">
        <v>5227</v>
      </c>
      <c r="D156" t="s">
        <v>6</v>
      </c>
      <c r="E156" s="129">
        <v>395456.95999999996</v>
      </c>
      <c r="F156" s="129">
        <v>379833.27</v>
      </c>
      <c r="G156" s="129">
        <v>-15623.689999999944</v>
      </c>
    </row>
    <row r="157" spans="1:8" x14ac:dyDescent="0.25">
      <c r="A157" t="s">
        <v>106</v>
      </c>
      <c r="B157" t="s">
        <v>107</v>
      </c>
      <c r="C157" s="128">
        <v>5128</v>
      </c>
      <c r="D157" t="s">
        <v>7</v>
      </c>
      <c r="E157" s="129">
        <v>61018.400000000001</v>
      </c>
      <c r="F157" s="129">
        <v>67550.459999999992</v>
      </c>
      <c r="G157" s="129">
        <v>6532.0599999999904</v>
      </c>
    </row>
    <row r="158" spans="1:8" x14ac:dyDescent="0.25">
      <c r="A158" t="s">
        <v>108</v>
      </c>
      <c r="B158" t="s">
        <v>109</v>
      </c>
      <c r="C158" s="128">
        <v>5225</v>
      </c>
      <c r="D158" t="s">
        <v>5</v>
      </c>
      <c r="E158" s="129">
        <v>51750.03</v>
      </c>
      <c r="F158" s="129">
        <v>56604.23</v>
      </c>
      <c r="G158" s="129">
        <v>4854.2000000000044</v>
      </c>
      <c r="H158" t="s">
        <v>254</v>
      </c>
    </row>
    <row r="159" spans="1:8" x14ac:dyDescent="0.25">
      <c r="A159" t="s">
        <v>108</v>
      </c>
      <c r="B159" t="s">
        <v>109</v>
      </c>
      <c r="C159" s="128">
        <v>5227</v>
      </c>
      <c r="D159" t="s">
        <v>6</v>
      </c>
      <c r="E159" s="129">
        <v>10765.32</v>
      </c>
      <c r="F159" s="129">
        <v>11964.71</v>
      </c>
      <c r="G159" s="129">
        <v>1199.3899999999994</v>
      </c>
      <c r="H159" t="s">
        <v>254</v>
      </c>
    </row>
    <row r="160" spans="1:8" x14ac:dyDescent="0.25">
      <c r="A160" t="s">
        <v>108</v>
      </c>
      <c r="B160" t="s">
        <v>109</v>
      </c>
      <c r="C160" s="128">
        <v>5128</v>
      </c>
      <c r="D160" t="s">
        <v>7</v>
      </c>
      <c r="E160" s="129">
        <v>1833.29</v>
      </c>
      <c r="F160" s="129">
        <v>2117.35</v>
      </c>
      <c r="G160" s="129">
        <v>284.05999999999995</v>
      </c>
      <c r="H160" t="s">
        <v>254</v>
      </c>
    </row>
    <row r="161" spans="1:7" x14ac:dyDescent="0.25">
      <c r="A161" t="s">
        <v>110</v>
      </c>
      <c r="B161" t="s">
        <v>111</v>
      </c>
      <c r="C161" s="128">
        <v>5225</v>
      </c>
      <c r="D161" t="s">
        <v>5</v>
      </c>
      <c r="E161" s="129">
        <v>19756833.359999999</v>
      </c>
      <c r="F161" s="129">
        <v>21608286.670000002</v>
      </c>
      <c r="G161" s="129">
        <v>1851453.3100000024</v>
      </c>
    </row>
    <row r="162" spans="1:7" x14ac:dyDescent="0.25">
      <c r="A162" t="s">
        <v>110</v>
      </c>
      <c r="B162" t="s">
        <v>111</v>
      </c>
      <c r="C162" s="128">
        <v>5227</v>
      </c>
      <c r="D162" t="s">
        <v>6</v>
      </c>
      <c r="E162" s="129">
        <v>7633050.9199999999</v>
      </c>
      <c r="F162" s="129">
        <v>7949949.6699999999</v>
      </c>
      <c r="G162" s="129">
        <v>316898.75</v>
      </c>
    </row>
    <row r="163" spans="1:7" x14ac:dyDescent="0.25">
      <c r="A163" t="s">
        <v>110</v>
      </c>
      <c r="B163" t="s">
        <v>111</v>
      </c>
      <c r="C163" s="128">
        <v>5128</v>
      </c>
      <c r="D163" t="s">
        <v>7</v>
      </c>
      <c r="E163" s="129">
        <v>2167640.7000000002</v>
      </c>
      <c r="F163" s="129">
        <v>6261633.6599999992</v>
      </c>
      <c r="G163" s="129">
        <v>4093992.959999999</v>
      </c>
    </row>
    <row r="164" spans="1:7" x14ac:dyDescent="0.25">
      <c r="A164" t="s">
        <v>110</v>
      </c>
      <c r="B164" t="s">
        <v>111</v>
      </c>
      <c r="C164" s="128">
        <v>5228</v>
      </c>
      <c r="D164" t="s">
        <v>112</v>
      </c>
      <c r="E164" s="129">
        <v>3873835.9</v>
      </c>
      <c r="F164" s="129">
        <v>0</v>
      </c>
      <c r="G164" s="129">
        <v>-3873835.9</v>
      </c>
    </row>
    <row r="165" spans="1:7" x14ac:dyDescent="0.25">
      <c r="A165" t="s">
        <v>113</v>
      </c>
      <c r="B165" t="s">
        <v>114</v>
      </c>
      <c r="C165" s="128">
        <v>5225</v>
      </c>
      <c r="D165" t="s">
        <v>5</v>
      </c>
      <c r="E165" s="129">
        <v>706211.1</v>
      </c>
      <c r="F165" s="129">
        <v>908239.85</v>
      </c>
      <c r="G165" s="129">
        <v>202028.75</v>
      </c>
    </row>
    <row r="166" spans="1:7" x14ac:dyDescent="0.25">
      <c r="A166" t="s">
        <v>113</v>
      </c>
      <c r="B166" t="s">
        <v>114</v>
      </c>
      <c r="C166" s="128">
        <v>5227</v>
      </c>
      <c r="D166" t="s">
        <v>6</v>
      </c>
      <c r="E166" s="129">
        <v>198368.62</v>
      </c>
      <c r="F166" s="129">
        <v>251680.69</v>
      </c>
      <c r="G166" s="129">
        <v>53312.070000000007</v>
      </c>
    </row>
    <row r="167" spans="1:7" x14ac:dyDescent="0.25">
      <c r="A167" t="s">
        <v>113</v>
      </c>
      <c r="B167" t="s">
        <v>114</v>
      </c>
      <c r="C167" s="128">
        <v>5128</v>
      </c>
      <c r="D167" t="s">
        <v>7</v>
      </c>
      <c r="E167" s="129">
        <v>47539.95</v>
      </c>
      <c r="F167" s="129">
        <v>36343.230000000003</v>
      </c>
      <c r="G167" s="129">
        <v>-11196.719999999994</v>
      </c>
    </row>
    <row r="168" spans="1:7" x14ac:dyDescent="0.25">
      <c r="A168" t="s">
        <v>115</v>
      </c>
      <c r="B168" t="s">
        <v>116</v>
      </c>
      <c r="C168" s="128">
        <v>5225</v>
      </c>
      <c r="D168" t="s">
        <v>5</v>
      </c>
      <c r="E168" s="129">
        <v>241977.72</v>
      </c>
      <c r="F168" s="129">
        <v>254645.27</v>
      </c>
      <c r="G168" s="129">
        <v>12667.549999999988</v>
      </c>
    </row>
    <row r="169" spans="1:7" x14ac:dyDescent="0.25">
      <c r="A169" t="s">
        <v>115</v>
      </c>
      <c r="B169" t="s">
        <v>116</v>
      </c>
      <c r="C169" s="128">
        <v>5227</v>
      </c>
      <c r="D169" t="s">
        <v>6</v>
      </c>
      <c r="E169" s="129">
        <v>105347.56999999999</v>
      </c>
      <c r="F169" s="129">
        <v>109374.3</v>
      </c>
      <c r="G169" s="129">
        <v>4026.7300000000105</v>
      </c>
    </row>
    <row r="170" spans="1:7" x14ac:dyDescent="0.25">
      <c r="A170" t="s">
        <v>115</v>
      </c>
      <c r="B170" t="s">
        <v>116</v>
      </c>
      <c r="C170" s="128">
        <v>5128</v>
      </c>
      <c r="D170" t="s">
        <v>7</v>
      </c>
      <c r="E170" s="129">
        <v>7454.21</v>
      </c>
      <c r="F170" s="129">
        <v>9589.42</v>
      </c>
      <c r="G170" s="129">
        <v>2135.21</v>
      </c>
    </row>
    <row r="171" spans="1:7" x14ac:dyDescent="0.25">
      <c r="A171" t="s">
        <v>117</v>
      </c>
      <c r="B171" t="s">
        <v>118</v>
      </c>
      <c r="C171" s="128">
        <v>5225</v>
      </c>
      <c r="D171" t="s">
        <v>5</v>
      </c>
      <c r="E171" s="129">
        <v>380696.9</v>
      </c>
      <c r="F171" s="129">
        <v>617887.41</v>
      </c>
      <c r="G171" s="129">
        <v>237190.51</v>
      </c>
    </row>
    <row r="172" spans="1:7" x14ac:dyDescent="0.25">
      <c r="A172" t="s">
        <v>117</v>
      </c>
      <c r="B172" t="s">
        <v>118</v>
      </c>
      <c r="C172" s="128">
        <v>5227</v>
      </c>
      <c r="D172" t="s">
        <v>6</v>
      </c>
      <c r="E172" s="129">
        <v>91741.15</v>
      </c>
      <c r="F172" s="129">
        <v>152070.84</v>
      </c>
      <c r="G172" s="129">
        <v>60329.69</v>
      </c>
    </row>
    <row r="173" spans="1:7" x14ac:dyDescent="0.25">
      <c r="A173" t="s">
        <v>117</v>
      </c>
      <c r="B173" t="s">
        <v>118</v>
      </c>
      <c r="C173" s="128">
        <v>5128</v>
      </c>
      <c r="D173" t="s">
        <v>7</v>
      </c>
      <c r="E173" s="129">
        <v>16835.45</v>
      </c>
      <c r="F173" s="129">
        <v>25539.27</v>
      </c>
      <c r="G173" s="129">
        <v>8703.82</v>
      </c>
    </row>
    <row r="174" spans="1:7" x14ac:dyDescent="0.25">
      <c r="A174" t="s">
        <v>119</v>
      </c>
      <c r="B174" t="s">
        <v>120</v>
      </c>
      <c r="C174" s="128">
        <v>5225</v>
      </c>
      <c r="D174" t="s">
        <v>5</v>
      </c>
      <c r="E174" s="129">
        <v>2040701.53</v>
      </c>
      <c r="F174" s="129">
        <v>2228271.14</v>
      </c>
      <c r="G174" s="129">
        <v>187569.6100000001</v>
      </c>
    </row>
    <row r="175" spans="1:7" x14ac:dyDescent="0.25">
      <c r="A175" t="s">
        <v>119</v>
      </c>
      <c r="B175" t="s">
        <v>120</v>
      </c>
      <c r="C175" s="128">
        <v>5227</v>
      </c>
      <c r="D175" t="s">
        <v>6</v>
      </c>
      <c r="E175" s="129">
        <v>644368.63</v>
      </c>
      <c r="F175" s="129">
        <v>661597.75</v>
      </c>
      <c r="G175" s="129">
        <v>17229.119999999995</v>
      </c>
    </row>
    <row r="176" spans="1:7" x14ac:dyDescent="0.25">
      <c r="A176" t="s">
        <v>119</v>
      </c>
      <c r="B176" t="s">
        <v>120</v>
      </c>
      <c r="C176" s="128">
        <v>5128</v>
      </c>
      <c r="D176" t="s">
        <v>7</v>
      </c>
      <c r="E176" s="129">
        <v>1034024.37</v>
      </c>
      <c r="F176" s="129">
        <v>92483.27</v>
      </c>
      <c r="G176" s="129">
        <v>-941541.1</v>
      </c>
    </row>
    <row r="177" spans="1:8" x14ac:dyDescent="0.25">
      <c r="A177" t="s">
        <v>121</v>
      </c>
      <c r="B177" t="s">
        <v>122</v>
      </c>
      <c r="C177" s="128">
        <v>5225</v>
      </c>
      <c r="D177" t="s">
        <v>5</v>
      </c>
      <c r="E177" s="129">
        <v>337711.25</v>
      </c>
      <c r="F177" s="129">
        <v>320936.43</v>
      </c>
      <c r="G177" s="129">
        <v>-16774.820000000007</v>
      </c>
      <c r="H177" t="s">
        <v>254</v>
      </c>
    </row>
    <row r="178" spans="1:8" x14ac:dyDescent="0.25">
      <c r="A178" t="s">
        <v>121</v>
      </c>
      <c r="B178" t="s">
        <v>122</v>
      </c>
      <c r="C178" s="128">
        <v>5227</v>
      </c>
      <c r="D178" t="s">
        <v>6</v>
      </c>
      <c r="E178" s="129">
        <v>159772.29999999999</v>
      </c>
      <c r="F178" s="129">
        <v>163232.45000000001</v>
      </c>
      <c r="G178" s="129">
        <v>3460.1500000000233</v>
      </c>
      <c r="H178" t="s">
        <v>254</v>
      </c>
    </row>
    <row r="179" spans="1:8" x14ac:dyDescent="0.25">
      <c r="A179" t="s">
        <v>121</v>
      </c>
      <c r="B179" t="s">
        <v>122</v>
      </c>
      <c r="C179" s="128">
        <v>5128</v>
      </c>
      <c r="D179" t="s">
        <v>7</v>
      </c>
      <c r="E179" s="129">
        <v>40823.75</v>
      </c>
      <c r="F179" s="129">
        <v>43413.32</v>
      </c>
      <c r="G179" s="129">
        <v>2589.5699999999997</v>
      </c>
      <c r="H179" t="s">
        <v>254</v>
      </c>
    </row>
    <row r="180" spans="1:8" x14ac:dyDescent="0.25">
      <c r="A180" t="s">
        <v>123</v>
      </c>
      <c r="B180" t="s">
        <v>124</v>
      </c>
      <c r="C180" s="128">
        <v>5225</v>
      </c>
      <c r="D180" t="s">
        <v>5</v>
      </c>
      <c r="E180" s="129">
        <v>19775048.419999998</v>
      </c>
      <c r="F180" s="129">
        <v>21354175.419999998</v>
      </c>
      <c r="G180" s="129">
        <v>1579127</v>
      </c>
    </row>
    <row r="181" spans="1:8" x14ac:dyDescent="0.25">
      <c r="A181" t="s">
        <v>123</v>
      </c>
      <c r="B181" t="s">
        <v>124</v>
      </c>
      <c r="C181" s="128">
        <v>5227</v>
      </c>
      <c r="D181" t="s">
        <v>6</v>
      </c>
      <c r="E181" s="129">
        <v>5768217.6600000001</v>
      </c>
      <c r="F181" s="129">
        <v>6003381.29</v>
      </c>
      <c r="G181" s="129">
        <v>235163.62999999989</v>
      </c>
    </row>
    <row r="182" spans="1:8" x14ac:dyDescent="0.25">
      <c r="A182" t="s">
        <v>123</v>
      </c>
      <c r="B182" t="s">
        <v>124</v>
      </c>
      <c r="C182" s="128">
        <v>5128</v>
      </c>
      <c r="D182" t="s">
        <v>7</v>
      </c>
      <c r="E182" s="129">
        <v>860666.03</v>
      </c>
      <c r="F182" s="129">
        <v>754712.20000000007</v>
      </c>
      <c r="G182" s="129">
        <v>-105953.82999999996</v>
      </c>
    </row>
    <row r="183" spans="1:8" x14ac:dyDescent="0.25">
      <c r="A183" t="s">
        <v>125</v>
      </c>
      <c r="B183" t="s">
        <v>126</v>
      </c>
      <c r="C183" s="128">
        <v>5225</v>
      </c>
      <c r="D183" t="s">
        <v>5</v>
      </c>
      <c r="E183" s="129">
        <v>3729366.02</v>
      </c>
      <c r="F183" s="129">
        <v>3802685.92</v>
      </c>
      <c r="G183" s="129">
        <v>73319.899999999907</v>
      </c>
    </row>
    <row r="184" spans="1:8" x14ac:dyDescent="0.25">
      <c r="A184" t="s">
        <v>125</v>
      </c>
      <c r="B184" t="s">
        <v>126</v>
      </c>
      <c r="C184" s="128">
        <v>5227</v>
      </c>
      <c r="D184" t="s">
        <v>6</v>
      </c>
      <c r="E184" s="129">
        <v>912560.40999999992</v>
      </c>
      <c r="F184" s="129">
        <v>963937.54</v>
      </c>
      <c r="G184" s="129">
        <v>51377.130000000121</v>
      </c>
    </row>
    <row r="185" spans="1:8" x14ac:dyDescent="0.25">
      <c r="A185" t="s">
        <v>125</v>
      </c>
      <c r="B185" t="s">
        <v>126</v>
      </c>
      <c r="C185" s="128">
        <v>5128</v>
      </c>
      <c r="D185" t="s">
        <v>7</v>
      </c>
      <c r="E185" s="129">
        <v>530886.68999999994</v>
      </c>
      <c r="F185" s="129">
        <v>208924.19</v>
      </c>
      <c r="G185" s="129">
        <v>-321962.49999999994</v>
      </c>
    </row>
    <row r="186" spans="1:8" x14ac:dyDescent="0.25">
      <c r="A186" t="s">
        <v>127</v>
      </c>
      <c r="B186" t="s">
        <v>128</v>
      </c>
      <c r="C186" s="128">
        <v>5225</v>
      </c>
      <c r="D186" t="s">
        <v>5</v>
      </c>
      <c r="E186" s="129">
        <v>28098095.190000001</v>
      </c>
      <c r="F186" s="129">
        <v>29199959.16</v>
      </c>
      <c r="G186" s="129">
        <v>1101863.9699999988</v>
      </c>
    </row>
    <row r="187" spans="1:8" x14ac:dyDescent="0.25">
      <c r="A187" t="s">
        <v>127</v>
      </c>
      <c r="B187" t="s">
        <v>128</v>
      </c>
      <c r="C187" s="128">
        <v>5227</v>
      </c>
      <c r="D187" t="s">
        <v>6</v>
      </c>
      <c r="E187" s="129">
        <v>8253325.7999999998</v>
      </c>
      <c r="F187" s="129">
        <v>8386481.1299999999</v>
      </c>
      <c r="G187" s="129">
        <v>133155.33000000007</v>
      </c>
    </row>
    <row r="188" spans="1:8" x14ac:dyDescent="0.25">
      <c r="A188" t="s">
        <v>127</v>
      </c>
      <c r="B188" t="s">
        <v>128</v>
      </c>
      <c r="C188" s="128">
        <v>5128</v>
      </c>
      <c r="D188" t="s">
        <v>7</v>
      </c>
      <c r="E188" s="129">
        <v>2673694.2200000002</v>
      </c>
      <c r="F188" s="129">
        <v>2250880.83</v>
      </c>
      <c r="G188" s="129">
        <v>-422813.39000000013</v>
      </c>
    </row>
    <row r="189" spans="1:8" x14ac:dyDescent="0.25">
      <c r="A189" t="s">
        <v>129</v>
      </c>
      <c r="B189" t="s">
        <v>130</v>
      </c>
      <c r="C189" s="128">
        <v>5225</v>
      </c>
      <c r="D189" t="s">
        <v>5</v>
      </c>
      <c r="E189" s="129">
        <v>584289.12</v>
      </c>
      <c r="F189" s="129">
        <v>689584.27</v>
      </c>
      <c r="G189" s="129">
        <v>105295.15000000002</v>
      </c>
    </row>
    <row r="190" spans="1:8" x14ac:dyDescent="0.25">
      <c r="A190" t="s">
        <v>129</v>
      </c>
      <c r="B190" t="s">
        <v>130</v>
      </c>
      <c r="C190" s="128">
        <v>5227</v>
      </c>
      <c r="D190" t="s">
        <v>6</v>
      </c>
      <c r="E190" s="129">
        <v>168275.9</v>
      </c>
      <c r="F190" s="129">
        <v>181553.55</v>
      </c>
      <c r="G190" s="129">
        <v>13277.649999999994</v>
      </c>
    </row>
    <row r="191" spans="1:8" x14ac:dyDescent="0.25">
      <c r="A191" t="s">
        <v>129</v>
      </c>
      <c r="B191" t="s">
        <v>130</v>
      </c>
      <c r="C191" s="128">
        <v>5128</v>
      </c>
      <c r="D191" t="s">
        <v>7</v>
      </c>
      <c r="E191" s="129">
        <v>26325.4</v>
      </c>
      <c r="F191" s="129">
        <v>27256.639999999999</v>
      </c>
      <c r="G191" s="129">
        <v>931.23999999999796</v>
      </c>
    </row>
    <row r="192" spans="1:8" x14ac:dyDescent="0.25">
      <c r="A192" t="s">
        <v>131</v>
      </c>
      <c r="B192" t="s">
        <v>132</v>
      </c>
      <c r="C192" s="128">
        <v>5225</v>
      </c>
      <c r="D192" t="s">
        <v>5</v>
      </c>
      <c r="E192" s="129">
        <v>1033800.01</v>
      </c>
      <c r="F192" s="129">
        <v>1142179.8899999999</v>
      </c>
      <c r="G192" s="129">
        <v>108379.87999999989</v>
      </c>
    </row>
    <row r="193" spans="1:8" x14ac:dyDescent="0.25">
      <c r="A193" t="s">
        <v>131</v>
      </c>
      <c r="B193" t="s">
        <v>132</v>
      </c>
      <c r="C193" s="128">
        <v>5227</v>
      </c>
      <c r="D193" t="s">
        <v>6</v>
      </c>
      <c r="E193" s="129">
        <v>321976.81</v>
      </c>
      <c r="F193" s="129">
        <v>370749.35</v>
      </c>
      <c r="G193" s="129">
        <v>48772.539999999979</v>
      </c>
    </row>
    <row r="194" spans="1:8" x14ac:dyDescent="0.25">
      <c r="A194" t="s">
        <v>131</v>
      </c>
      <c r="B194" t="s">
        <v>132</v>
      </c>
      <c r="C194" s="128">
        <v>5128</v>
      </c>
      <c r="D194" t="s">
        <v>7</v>
      </c>
      <c r="E194" s="129">
        <v>65194.030000000006</v>
      </c>
      <c r="F194" s="129">
        <v>46533.69</v>
      </c>
      <c r="G194" s="129">
        <v>-18660.340000000004</v>
      </c>
    </row>
    <row r="195" spans="1:8" x14ac:dyDescent="0.25">
      <c r="A195" t="s">
        <v>133</v>
      </c>
      <c r="B195" t="s">
        <v>134</v>
      </c>
      <c r="C195" s="128">
        <v>5225</v>
      </c>
      <c r="D195" t="s">
        <v>5</v>
      </c>
      <c r="E195" s="129">
        <v>126408.67</v>
      </c>
      <c r="F195" s="129">
        <v>142283.99</v>
      </c>
      <c r="G195" s="129">
        <v>15875.319999999992</v>
      </c>
      <c r="H195" t="s">
        <v>254</v>
      </c>
    </row>
    <row r="196" spans="1:8" x14ac:dyDescent="0.25">
      <c r="A196" t="s">
        <v>133</v>
      </c>
      <c r="B196" t="s">
        <v>134</v>
      </c>
      <c r="C196" s="128">
        <v>5227</v>
      </c>
      <c r="D196" t="s">
        <v>6</v>
      </c>
      <c r="E196" s="129">
        <v>65266.07</v>
      </c>
      <c r="F196" s="129">
        <v>78737.11</v>
      </c>
      <c r="G196" s="129">
        <v>13471.04</v>
      </c>
      <c r="H196" t="s">
        <v>254</v>
      </c>
    </row>
    <row r="197" spans="1:8" x14ac:dyDescent="0.25">
      <c r="A197" t="s">
        <v>133</v>
      </c>
      <c r="B197" t="s">
        <v>134</v>
      </c>
      <c r="C197" s="128">
        <v>5128</v>
      </c>
      <c r="D197" t="s">
        <v>7</v>
      </c>
      <c r="E197" s="129">
        <v>7716.69</v>
      </c>
      <c r="F197" s="129">
        <v>3302.45</v>
      </c>
      <c r="G197" s="129">
        <v>-4414.24</v>
      </c>
      <c r="H197" t="s">
        <v>254</v>
      </c>
    </row>
    <row r="198" spans="1:8" x14ac:dyDescent="0.25">
      <c r="A198" t="s">
        <v>135</v>
      </c>
      <c r="B198" t="s">
        <v>136</v>
      </c>
      <c r="C198" s="128">
        <v>5225</v>
      </c>
      <c r="D198" t="s">
        <v>5</v>
      </c>
      <c r="E198" s="129">
        <v>3457010.95</v>
      </c>
      <c r="F198" s="129">
        <v>3735034.4</v>
      </c>
      <c r="G198" s="129">
        <v>278023.44999999972</v>
      </c>
    </row>
    <row r="199" spans="1:8" x14ac:dyDescent="0.25">
      <c r="A199" t="s">
        <v>135</v>
      </c>
      <c r="B199" t="s">
        <v>136</v>
      </c>
      <c r="C199" s="128">
        <v>5227</v>
      </c>
      <c r="D199" t="s">
        <v>6</v>
      </c>
      <c r="E199" s="129">
        <v>1512994.28</v>
      </c>
      <c r="F199" s="129">
        <v>1580143.97</v>
      </c>
      <c r="G199" s="129">
        <v>67149.689999999944</v>
      </c>
    </row>
    <row r="200" spans="1:8" x14ac:dyDescent="0.25">
      <c r="A200" t="s">
        <v>135</v>
      </c>
      <c r="B200" t="s">
        <v>136</v>
      </c>
      <c r="C200" s="128">
        <v>5128</v>
      </c>
      <c r="D200" t="s">
        <v>7</v>
      </c>
      <c r="E200" s="129">
        <v>242688.96</v>
      </c>
      <c r="F200" s="129">
        <v>195405.64</v>
      </c>
      <c r="G200" s="129">
        <v>-47283.319999999978</v>
      </c>
    </row>
    <row r="201" spans="1:8" x14ac:dyDescent="0.25">
      <c r="A201" t="s">
        <v>137</v>
      </c>
      <c r="B201" t="s">
        <v>138</v>
      </c>
      <c r="C201" s="128">
        <v>5225</v>
      </c>
      <c r="D201" t="s">
        <v>5</v>
      </c>
      <c r="E201" s="129">
        <v>396387.41</v>
      </c>
      <c r="F201" s="129">
        <v>437974.88</v>
      </c>
      <c r="G201" s="129">
        <v>41587.47000000003</v>
      </c>
    </row>
    <row r="202" spans="1:8" x14ac:dyDescent="0.25">
      <c r="A202" t="s">
        <v>137</v>
      </c>
      <c r="B202" t="s">
        <v>138</v>
      </c>
      <c r="C202" s="128">
        <v>5227</v>
      </c>
      <c r="D202" t="s">
        <v>6</v>
      </c>
      <c r="E202" s="129">
        <v>368743.24</v>
      </c>
      <c r="F202" s="129">
        <v>374674.66</v>
      </c>
      <c r="G202" s="129">
        <v>5931.4199999999837</v>
      </c>
    </row>
    <row r="203" spans="1:8" x14ac:dyDescent="0.25">
      <c r="A203" t="s">
        <v>137</v>
      </c>
      <c r="B203" t="s">
        <v>138</v>
      </c>
      <c r="C203" s="128">
        <v>5128</v>
      </c>
      <c r="D203" t="s">
        <v>7</v>
      </c>
      <c r="E203" s="129">
        <v>38290.76</v>
      </c>
      <c r="F203" s="129">
        <v>44250.5</v>
      </c>
      <c r="G203" s="129">
        <v>5959.739999999998</v>
      </c>
    </row>
    <row r="204" spans="1:8" x14ac:dyDescent="0.25">
      <c r="A204" t="s">
        <v>139</v>
      </c>
      <c r="B204" t="s">
        <v>140</v>
      </c>
      <c r="C204" s="128">
        <v>5225</v>
      </c>
      <c r="D204" t="s">
        <v>5</v>
      </c>
      <c r="E204" s="129">
        <v>639871.91</v>
      </c>
      <c r="F204" s="129">
        <v>687691.93</v>
      </c>
      <c r="G204" s="129">
        <v>47820.020000000019</v>
      </c>
    </row>
    <row r="205" spans="1:8" x14ac:dyDescent="0.25">
      <c r="A205" t="s">
        <v>139</v>
      </c>
      <c r="B205" t="s">
        <v>140</v>
      </c>
      <c r="C205" s="128">
        <v>5227</v>
      </c>
      <c r="D205" t="s">
        <v>6</v>
      </c>
      <c r="E205" s="129">
        <v>476284.23</v>
      </c>
      <c r="F205" s="129">
        <v>494247.28</v>
      </c>
      <c r="G205" s="129">
        <v>17963.050000000047</v>
      </c>
    </row>
    <row r="206" spans="1:8" x14ac:dyDescent="0.25">
      <c r="A206" t="s">
        <v>139</v>
      </c>
      <c r="B206" t="s">
        <v>140</v>
      </c>
      <c r="C206" s="128">
        <v>5128</v>
      </c>
      <c r="D206" t="s">
        <v>7</v>
      </c>
      <c r="E206" s="129">
        <v>94017.38</v>
      </c>
      <c r="F206" s="129">
        <v>85523.99</v>
      </c>
      <c r="G206" s="129">
        <v>-8493.39</v>
      </c>
    </row>
    <row r="207" spans="1:8" x14ac:dyDescent="0.25">
      <c r="A207" t="s">
        <v>141</v>
      </c>
      <c r="B207" t="s">
        <v>142</v>
      </c>
      <c r="C207" s="128">
        <v>5225</v>
      </c>
      <c r="D207" t="s">
        <v>5</v>
      </c>
      <c r="E207" s="129">
        <v>230868.68</v>
      </c>
      <c r="F207" s="129">
        <v>259653.42</v>
      </c>
      <c r="G207" s="129">
        <v>28784.74000000002</v>
      </c>
      <c r="H207" t="s">
        <v>254</v>
      </c>
    </row>
    <row r="208" spans="1:8" x14ac:dyDescent="0.25">
      <c r="A208" t="s">
        <v>141</v>
      </c>
      <c r="B208" t="s">
        <v>142</v>
      </c>
      <c r="C208" s="128">
        <v>5227</v>
      </c>
      <c r="D208" t="s">
        <v>6</v>
      </c>
      <c r="E208" s="129">
        <v>107136.47</v>
      </c>
      <c r="F208" s="129">
        <v>124978.85</v>
      </c>
      <c r="G208" s="129">
        <v>17842.380000000005</v>
      </c>
      <c r="H208" t="s">
        <v>254</v>
      </c>
    </row>
    <row r="209" spans="1:8" x14ac:dyDescent="0.25">
      <c r="A209" t="s">
        <v>141</v>
      </c>
      <c r="B209" t="s">
        <v>142</v>
      </c>
      <c r="C209" s="128">
        <v>5128</v>
      </c>
      <c r="D209" t="s">
        <v>7</v>
      </c>
      <c r="E209" s="129">
        <v>10833.35</v>
      </c>
      <c r="F209" s="129">
        <v>14038.99</v>
      </c>
      <c r="G209" s="129">
        <v>3205.6399999999994</v>
      </c>
      <c r="H209" t="s">
        <v>254</v>
      </c>
    </row>
    <row r="210" spans="1:8" x14ac:dyDescent="0.25">
      <c r="A210" t="s">
        <v>143</v>
      </c>
      <c r="B210" t="s">
        <v>144</v>
      </c>
      <c r="C210" s="128">
        <v>5225</v>
      </c>
      <c r="D210" t="s">
        <v>5</v>
      </c>
      <c r="E210" s="129">
        <v>134298.71000000002</v>
      </c>
      <c r="F210" s="129">
        <v>152044.51</v>
      </c>
      <c r="G210" s="129">
        <v>17745.799999999988</v>
      </c>
      <c r="H210" t="s">
        <v>254</v>
      </c>
    </row>
    <row r="211" spans="1:8" x14ac:dyDescent="0.25">
      <c r="A211" t="s">
        <v>143</v>
      </c>
      <c r="B211" t="s">
        <v>144</v>
      </c>
      <c r="C211" s="128">
        <v>5227</v>
      </c>
      <c r="D211" t="s">
        <v>6</v>
      </c>
      <c r="E211" s="129">
        <v>54492.950000000004</v>
      </c>
      <c r="F211" s="129">
        <v>59857.32</v>
      </c>
      <c r="G211" s="129">
        <v>5364.3699999999953</v>
      </c>
      <c r="H211" t="s">
        <v>254</v>
      </c>
    </row>
    <row r="212" spans="1:8" x14ac:dyDescent="0.25">
      <c r="A212" t="s">
        <v>143</v>
      </c>
      <c r="B212" t="s">
        <v>144</v>
      </c>
      <c r="C212" s="128">
        <v>5128</v>
      </c>
      <c r="D212" t="s">
        <v>7</v>
      </c>
      <c r="E212" s="129">
        <v>5894.86</v>
      </c>
      <c r="F212" s="129">
        <v>6799.71</v>
      </c>
      <c r="G212" s="129">
        <v>904.85000000000036</v>
      </c>
      <c r="H212" t="s">
        <v>254</v>
      </c>
    </row>
    <row r="213" spans="1:8" x14ac:dyDescent="0.25">
      <c r="A213" t="s">
        <v>145</v>
      </c>
      <c r="B213" t="s">
        <v>146</v>
      </c>
      <c r="C213" s="128">
        <v>5225</v>
      </c>
      <c r="D213" t="s">
        <v>5</v>
      </c>
      <c r="E213" s="129">
        <v>151602.62</v>
      </c>
      <c r="F213" s="129">
        <v>162421.92000000001</v>
      </c>
      <c r="G213" s="129">
        <v>10819.300000000017</v>
      </c>
      <c r="H213" t="s">
        <v>254</v>
      </c>
    </row>
    <row r="214" spans="1:8" x14ac:dyDescent="0.25">
      <c r="A214" t="s">
        <v>145</v>
      </c>
      <c r="B214" t="s">
        <v>146</v>
      </c>
      <c r="C214" s="128">
        <v>5227</v>
      </c>
      <c r="D214" t="s">
        <v>6</v>
      </c>
      <c r="E214" s="129">
        <v>58975.25</v>
      </c>
      <c r="F214" s="129">
        <v>59635.92</v>
      </c>
      <c r="G214" s="129">
        <v>660.66999999999825</v>
      </c>
      <c r="H214" t="s">
        <v>254</v>
      </c>
    </row>
    <row r="215" spans="1:8" x14ac:dyDescent="0.25">
      <c r="A215" t="s">
        <v>145</v>
      </c>
      <c r="B215" t="s">
        <v>146</v>
      </c>
      <c r="C215" s="128">
        <v>5128</v>
      </c>
      <c r="D215" t="s">
        <v>7</v>
      </c>
      <c r="E215" s="129">
        <v>15159.49</v>
      </c>
      <c r="F215" s="129">
        <v>17023.080000000002</v>
      </c>
      <c r="G215" s="129">
        <v>1863.590000000002</v>
      </c>
      <c r="H215" t="s">
        <v>254</v>
      </c>
    </row>
    <row r="216" spans="1:8" x14ac:dyDescent="0.25">
      <c r="A216" t="s">
        <v>147</v>
      </c>
      <c r="B216" t="s">
        <v>148</v>
      </c>
      <c r="C216" s="128">
        <v>5225</v>
      </c>
      <c r="D216" t="s">
        <v>5</v>
      </c>
      <c r="E216" s="129">
        <v>233186.16</v>
      </c>
      <c r="F216" s="129">
        <v>273486.34999999998</v>
      </c>
      <c r="G216" s="129">
        <v>40300.189999999973</v>
      </c>
    </row>
    <row r="217" spans="1:8" x14ac:dyDescent="0.25">
      <c r="A217" t="s">
        <v>147</v>
      </c>
      <c r="B217" t="s">
        <v>148</v>
      </c>
      <c r="C217" s="128">
        <v>5227</v>
      </c>
      <c r="D217" t="s">
        <v>6</v>
      </c>
      <c r="E217" s="129">
        <v>67431.959999999992</v>
      </c>
      <c r="F217" s="129">
        <v>67005.600000000006</v>
      </c>
      <c r="G217" s="129">
        <v>-426.35999999998603</v>
      </c>
    </row>
    <row r="218" spans="1:8" x14ac:dyDescent="0.25">
      <c r="A218" t="s">
        <v>147</v>
      </c>
      <c r="B218" t="s">
        <v>148</v>
      </c>
      <c r="C218" s="128">
        <v>5128</v>
      </c>
      <c r="D218" t="s">
        <v>7</v>
      </c>
      <c r="E218" s="129">
        <v>17849.55</v>
      </c>
      <c r="F218" s="129">
        <v>15983.970000000001</v>
      </c>
      <c r="G218" s="129">
        <v>-1865.5799999999981</v>
      </c>
    </row>
    <row r="219" spans="1:8" x14ac:dyDescent="0.25">
      <c r="A219" t="s">
        <v>149</v>
      </c>
      <c r="B219" t="s">
        <v>150</v>
      </c>
      <c r="C219" s="128">
        <v>5225</v>
      </c>
      <c r="D219" t="s">
        <v>5</v>
      </c>
      <c r="E219" s="129">
        <v>199796.58000000002</v>
      </c>
      <c r="F219" s="129">
        <v>255063.86</v>
      </c>
      <c r="G219" s="129">
        <v>55267.27999999997</v>
      </c>
      <c r="H219" t="s">
        <v>254</v>
      </c>
    </row>
    <row r="220" spans="1:8" x14ac:dyDescent="0.25">
      <c r="A220" t="s">
        <v>149</v>
      </c>
      <c r="B220" t="s">
        <v>150</v>
      </c>
      <c r="C220" s="128">
        <v>5227</v>
      </c>
      <c r="D220" t="s">
        <v>6</v>
      </c>
      <c r="E220" s="129">
        <v>65106.250000000007</v>
      </c>
      <c r="F220" s="129">
        <v>80934.3</v>
      </c>
      <c r="G220" s="129">
        <v>15828.049999999996</v>
      </c>
      <c r="H220" t="s">
        <v>254</v>
      </c>
    </row>
    <row r="221" spans="1:8" x14ac:dyDescent="0.25">
      <c r="A221" t="s">
        <v>149</v>
      </c>
      <c r="B221" t="s">
        <v>150</v>
      </c>
      <c r="C221" s="128">
        <v>5128</v>
      </c>
      <c r="D221" t="s">
        <v>7</v>
      </c>
      <c r="E221" s="129">
        <v>14556.47</v>
      </c>
      <c r="F221" s="129">
        <v>14035.78</v>
      </c>
      <c r="G221" s="129">
        <v>-520.68999999999869</v>
      </c>
      <c r="H221" t="s">
        <v>254</v>
      </c>
    </row>
    <row r="222" spans="1:8" x14ac:dyDescent="0.25">
      <c r="A222" t="s">
        <v>151</v>
      </c>
      <c r="B222" t="s">
        <v>152</v>
      </c>
      <c r="C222" s="128">
        <v>5225</v>
      </c>
      <c r="D222" t="s">
        <v>5</v>
      </c>
      <c r="E222" s="129">
        <v>150259.85</v>
      </c>
      <c r="F222" s="129">
        <v>181093.08</v>
      </c>
      <c r="G222" s="129">
        <v>30833.229999999981</v>
      </c>
      <c r="H222" t="s">
        <v>254</v>
      </c>
    </row>
    <row r="223" spans="1:8" x14ac:dyDescent="0.25">
      <c r="A223" t="s">
        <v>151</v>
      </c>
      <c r="B223" t="s">
        <v>152</v>
      </c>
      <c r="C223" s="128">
        <v>5227</v>
      </c>
      <c r="D223" t="s">
        <v>6</v>
      </c>
      <c r="E223" s="129">
        <v>56950.509999999995</v>
      </c>
      <c r="F223" s="129">
        <v>64771.17</v>
      </c>
      <c r="G223" s="129">
        <v>7820.6600000000035</v>
      </c>
      <c r="H223" t="s">
        <v>254</v>
      </c>
    </row>
    <row r="224" spans="1:8" x14ac:dyDescent="0.25">
      <c r="A224" t="s">
        <v>151</v>
      </c>
      <c r="B224" t="s">
        <v>152</v>
      </c>
      <c r="C224" s="128">
        <v>5128</v>
      </c>
      <c r="D224" t="s">
        <v>7</v>
      </c>
      <c r="E224" s="129">
        <v>6347.75</v>
      </c>
      <c r="F224" s="129">
        <v>6603.3</v>
      </c>
      <c r="G224" s="129">
        <v>255.55000000000018</v>
      </c>
      <c r="H224" t="s">
        <v>254</v>
      </c>
    </row>
    <row r="225" spans="1:8" x14ac:dyDescent="0.25">
      <c r="A225" t="s">
        <v>153</v>
      </c>
      <c r="B225" t="s">
        <v>154</v>
      </c>
      <c r="C225" s="128">
        <v>5225</v>
      </c>
      <c r="D225" t="s">
        <v>5</v>
      </c>
      <c r="E225" s="129">
        <v>158388.92000000001</v>
      </c>
      <c r="F225" s="129">
        <v>170502.31</v>
      </c>
      <c r="G225" s="129">
        <v>12113.389999999985</v>
      </c>
      <c r="H225" t="s">
        <v>254</v>
      </c>
    </row>
    <row r="226" spans="1:8" x14ac:dyDescent="0.25">
      <c r="A226" t="s">
        <v>153</v>
      </c>
      <c r="B226" t="s">
        <v>154</v>
      </c>
      <c r="C226" s="128">
        <v>5227</v>
      </c>
      <c r="D226" t="s">
        <v>6</v>
      </c>
      <c r="E226" s="129">
        <v>134571.29999999999</v>
      </c>
      <c r="F226" s="129">
        <v>153216.53</v>
      </c>
      <c r="G226" s="129">
        <v>18645.23000000001</v>
      </c>
      <c r="H226" t="s">
        <v>254</v>
      </c>
    </row>
    <row r="227" spans="1:8" x14ac:dyDescent="0.25">
      <c r="A227" t="s">
        <v>153</v>
      </c>
      <c r="B227" t="s">
        <v>154</v>
      </c>
      <c r="C227" s="128">
        <v>5128</v>
      </c>
      <c r="D227" t="s">
        <v>7</v>
      </c>
      <c r="E227" s="129">
        <v>4863.92</v>
      </c>
      <c r="F227" s="129">
        <v>2702.6</v>
      </c>
      <c r="G227" s="129">
        <v>-2161.3200000000002</v>
      </c>
      <c r="H227" t="s">
        <v>254</v>
      </c>
    </row>
    <row r="228" spans="1:8" x14ac:dyDescent="0.25">
      <c r="A228" t="s">
        <v>155</v>
      </c>
      <c r="B228" t="s">
        <v>156</v>
      </c>
      <c r="C228" s="128">
        <v>5225</v>
      </c>
      <c r="D228" t="s">
        <v>5</v>
      </c>
      <c r="E228" s="129">
        <v>96045.680000000008</v>
      </c>
      <c r="F228" s="129">
        <v>92633.84</v>
      </c>
      <c r="G228" s="129">
        <v>-3411.8400000000111</v>
      </c>
      <c r="H228" t="s">
        <v>254</v>
      </c>
    </row>
    <row r="229" spans="1:8" x14ac:dyDescent="0.25">
      <c r="A229" t="s">
        <v>155</v>
      </c>
      <c r="B229" t="s">
        <v>156</v>
      </c>
      <c r="C229" s="128">
        <v>5227</v>
      </c>
      <c r="D229" t="s">
        <v>6</v>
      </c>
      <c r="E229" s="129">
        <v>46275.65</v>
      </c>
      <c r="F229" s="129">
        <v>54637.91</v>
      </c>
      <c r="G229" s="129">
        <v>8362.260000000002</v>
      </c>
      <c r="H229" t="s">
        <v>254</v>
      </c>
    </row>
    <row r="230" spans="1:8" x14ac:dyDescent="0.25">
      <c r="A230" t="s">
        <v>155</v>
      </c>
      <c r="B230" t="s">
        <v>156</v>
      </c>
      <c r="C230" s="128">
        <v>5128</v>
      </c>
      <c r="D230" t="s">
        <v>7</v>
      </c>
      <c r="E230" s="129">
        <v>5198.8</v>
      </c>
      <c r="F230" s="129">
        <v>2901.92</v>
      </c>
      <c r="G230" s="129">
        <v>-2296.88</v>
      </c>
      <c r="H230" t="s">
        <v>254</v>
      </c>
    </row>
    <row r="231" spans="1:8" x14ac:dyDescent="0.25">
      <c r="A231" t="s">
        <v>157</v>
      </c>
      <c r="B231" t="s">
        <v>158</v>
      </c>
      <c r="C231" s="128">
        <v>5225</v>
      </c>
      <c r="D231" t="s">
        <v>5</v>
      </c>
      <c r="E231" s="129">
        <v>177507.35</v>
      </c>
      <c r="F231" s="129">
        <v>230687.44</v>
      </c>
      <c r="G231" s="129">
        <v>53180.09</v>
      </c>
      <c r="H231" t="s">
        <v>254</v>
      </c>
    </row>
    <row r="232" spans="1:8" x14ac:dyDescent="0.25">
      <c r="A232" t="s">
        <v>157</v>
      </c>
      <c r="B232" t="s">
        <v>158</v>
      </c>
      <c r="C232" s="128">
        <v>5227</v>
      </c>
      <c r="D232" t="s">
        <v>6</v>
      </c>
      <c r="E232" s="129">
        <v>62816.380000000005</v>
      </c>
      <c r="F232" s="129">
        <v>74364.460000000006</v>
      </c>
      <c r="G232" s="129">
        <v>11548.080000000002</v>
      </c>
      <c r="H232" t="s">
        <v>254</v>
      </c>
    </row>
    <row r="233" spans="1:8" x14ac:dyDescent="0.25">
      <c r="A233" t="s">
        <v>157</v>
      </c>
      <c r="B233" t="s">
        <v>158</v>
      </c>
      <c r="C233" s="128">
        <v>5128</v>
      </c>
      <c r="D233" t="s">
        <v>7</v>
      </c>
      <c r="E233" s="129">
        <v>9414.5400000000009</v>
      </c>
      <c r="F233" s="129">
        <v>13112.45</v>
      </c>
      <c r="G233" s="129">
        <v>3697.91</v>
      </c>
      <c r="H233" t="s">
        <v>254</v>
      </c>
    </row>
    <row r="234" spans="1:8" x14ac:dyDescent="0.25">
      <c r="A234" t="s">
        <v>159</v>
      </c>
      <c r="B234" t="s">
        <v>160</v>
      </c>
      <c r="C234" s="128">
        <v>5225</v>
      </c>
      <c r="D234" t="s">
        <v>5</v>
      </c>
      <c r="E234" s="129">
        <v>112330.54000000001</v>
      </c>
      <c r="F234" s="129">
        <v>120288.1</v>
      </c>
      <c r="G234" s="129">
        <v>7957.5599999999977</v>
      </c>
      <c r="H234" t="s">
        <v>254</v>
      </c>
    </row>
    <row r="235" spans="1:8" x14ac:dyDescent="0.25">
      <c r="A235" t="s">
        <v>159</v>
      </c>
      <c r="B235" t="s">
        <v>160</v>
      </c>
      <c r="C235" s="128">
        <v>5227</v>
      </c>
      <c r="D235" t="s">
        <v>6</v>
      </c>
      <c r="E235" s="129">
        <v>45722.879999999997</v>
      </c>
      <c r="F235" s="129">
        <v>37158.910000000003</v>
      </c>
      <c r="G235" s="129">
        <v>-8563.9699999999939</v>
      </c>
      <c r="H235" t="s">
        <v>254</v>
      </c>
    </row>
    <row r="236" spans="1:8" x14ac:dyDescent="0.25">
      <c r="A236" t="s">
        <v>159</v>
      </c>
      <c r="B236" t="s">
        <v>160</v>
      </c>
      <c r="C236" s="128">
        <v>5128</v>
      </c>
      <c r="D236" t="s">
        <v>7</v>
      </c>
      <c r="E236" s="129">
        <v>6492.27</v>
      </c>
      <c r="F236" s="129">
        <v>7379.33</v>
      </c>
      <c r="G236" s="129">
        <v>887.05999999999949</v>
      </c>
      <c r="H236" t="s">
        <v>254</v>
      </c>
    </row>
    <row r="237" spans="1:8" x14ac:dyDescent="0.25">
      <c r="A237" t="s">
        <v>161</v>
      </c>
      <c r="B237" t="s">
        <v>162</v>
      </c>
      <c r="C237" s="128">
        <v>5225</v>
      </c>
      <c r="D237" t="s">
        <v>5</v>
      </c>
      <c r="E237" s="129">
        <v>3946318.2800000003</v>
      </c>
      <c r="F237" s="129">
        <v>4186380.49</v>
      </c>
      <c r="G237" s="129">
        <v>240062.20999999996</v>
      </c>
    </row>
    <row r="238" spans="1:8" x14ac:dyDescent="0.25">
      <c r="A238" t="s">
        <v>161</v>
      </c>
      <c r="B238" t="s">
        <v>162</v>
      </c>
      <c r="C238" s="128">
        <v>5227</v>
      </c>
      <c r="D238" t="s">
        <v>6</v>
      </c>
      <c r="E238" s="129">
        <v>1700032.26</v>
      </c>
      <c r="F238" s="129">
        <v>1744578.97</v>
      </c>
      <c r="G238" s="129">
        <v>44546.709999999963</v>
      </c>
    </row>
    <row r="239" spans="1:8" x14ac:dyDescent="0.25">
      <c r="A239" t="s">
        <v>161</v>
      </c>
      <c r="B239" t="s">
        <v>162</v>
      </c>
      <c r="C239" s="128">
        <v>5128</v>
      </c>
      <c r="D239" t="s">
        <v>7</v>
      </c>
      <c r="E239" s="129">
        <v>195891.44</v>
      </c>
      <c r="F239" s="129">
        <v>187538.30000000002</v>
      </c>
      <c r="G239" s="129">
        <v>-8353.1399999999849</v>
      </c>
    </row>
    <row r="240" spans="1:8" x14ac:dyDescent="0.25">
      <c r="A240" t="s">
        <v>163</v>
      </c>
      <c r="B240" t="s">
        <v>164</v>
      </c>
      <c r="C240" s="128">
        <v>5225</v>
      </c>
      <c r="D240" t="s">
        <v>5</v>
      </c>
      <c r="E240" s="129">
        <v>643710.80999999994</v>
      </c>
      <c r="F240" s="129">
        <v>620798.91</v>
      </c>
      <c r="G240" s="129">
        <v>-22911.899999999907</v>
      </c>
    </row>
    <row r="241" spans="1:8" x14ac:dyDescent="0.25">
      <c r="A241" t="s">
        <v>163</v>
      </c>
      <c r="B241" t="s">
        <v>164</v>
      </c>
      <c r="C241" s="128">
        <v>5227</v>
      </c>
      <c r="D241" t="s">
        <v>6</v>
      </c>
      <c r="E241" s="129">
        <v>295607.28000000003</v>
      </c>
      <c r="F241" s="129">
        <v>291960.8</v>
      </c>
      <c r="G241" s="129">
        <v>-3646.4800000000396</v>
      </c>
    </row>
    <row r="242" spans="1:8" x14ac:dyDescent="0.25">
      <c r="A242" t="s">
        <v>163</v>
      </c>
      <c r="B242" t="s">
        <v>164</v>
      </c>
      <c r="C242" s="128">
        <v>5128</v>
      </c>
      <c r="D242" t="s">
        <v>7</v>
      </c>
      <c r="E242" s="129">
        <v>37606.949999999997</v>
      </c>
      <c r="F242" s="129">
        <v>31324.3</v>
      </c>
      <c r="G242" s="129">
        <v>-6282.6499999999978</v>
      </c>
    </row>
    <row r="243" spans="1:8" x14ac:dyDescent="0.25">
      <c r="A243" t="s">
        <v>165</v>
      </c>
      <c r="B243" t="s">
        <v>166</v>
      </c>
      <c r="C243" s="128">
        <v>5225</v>
      </c>
      <c r="D243" t="s">
        <v>5</v>
      </c>
      <c r="E243" s="129">
        <v>112374.03</v>
      </c>
      <c r="F243" s="129">
        <v>147860.85</v>
      </c>
      <c r="G243" s="129">
        <v>35486.820000000007</v>
      </c>
      <c r="H243" t="s">
        <v>254</v>
      </c>
    </row>
    <row r="244" spans="1:8" x14ac:dyDescent="0.25">
      <c r="A244" t="s">
        <v>165</v>
      </c>
      <c r="B244" t="s">
        <v>166</v>
      </c>
      <c r="C244" s="128">
        <v>5227</v>
      </c>
      <c r="D244" t="s">
        <v>6</v>
      </c>
      <c r="E244" s="129">
        <v>46718.32</v>
      </c>
      <c r="F244" s="129">
        <v>51644.45</v>
      </c>
      <c r="G244" s="129">
        <v>4926.1299999999974</v>
      </c>
      <c r="H244" t="s">
        <v>254</v>
      </c>
    </row>
    <row r="245" spans="1:8" x14ac:dyDescent="0.25">
      <c r="A245" t="s">
        <v>165</v>
      </c>
      <c r="B245" t="s">
        <v>166</v>
      </c>
      <c r="C245" s="128">
        <v>5128</v>
      </c>
      <c r="D245" t="s">
        <v>7</v>
      </c>
      <c r="E245" s="129">
        <v>5440.9</v>
      </c>
      <c r="F245" s="129">
        <v>4141.3900000000003</v>
      </c>
      <c r="G245" s="129">
        <v>-1299.5099999999993</v>
      </c>
      <c r="H245" t="s">
        <v>254</v>
      </c>
    </row>
    <row r="246" spans="1:8" x14ac:dyDescent="0.25">
      <c r="A246" t="s">
        <v>167</v>
      </c>
      <c r="B246" t="s">
        <v>168</v>
      </c>
      <c r="C246" s="128">
        <v>5225</v>
      </c>
      <c r="D246" t="s">
        <v>5</v>
      </c>
      <c r="E246" s="129">
        <v>225574.38999999998</v>
      </c>
      <c r="F246" s="129">
        <v>281485.88</v>
      </c>
      <c r="G246" s="129">
        <v>55911.49000000002</v>
      </c>
    </row>
    <row r="247" spans="1:8" x14ac:dyDescent="0.25">
      <c r="A247" t="s">
        <v>167</v>
      </c>
      <c r="B247" t="s">
        <v>168</v>
      </c>
      <c r="C247" s="128">
        <v>5227</v>
      </c>
      <c r="D247" t="s">
        <v>6</v>
      </c>
      <c r="E247" s="129">
        <v>79991.09</v>
      </c>
      <c r="F247" s="129">
        <v>97827.93</v>
      </c>
      <c r="G247" s="129">
        <v>17836.839999999997</v>
      </c>
    </row>
    <row r="248" spans="1:8" x14ac:dyDescent="0.25">
      <c r="A248" t="s">
        <v>167</v>
      </c>
      <c r="B248" t="s">
        <v>168</v>
      </c>
      <c r="C248" s="128">
        <v>5128</v>
      </c>
      <c r="D248" t="s">
        <v>7</v>
      </c>
      <c r="E248" s="129">
        <v>6819.13</v>
      </c>
      <c r="F248" s="129">
        <v>8517.09</v>
      </c>
      <c r="G248" s="129">
        <v>1697.96</v>
      </c>
    </row>
    <row r="249" spans="1:8" x14ac:dyDescent="0.25">
      <c r="A249" t="s">
        <v>169</v>
      </c>
      <c r="B249" t="s">
        <v>170</v>
      </c>
      <c r="C249" s="128">
        <v>5225</v>
      </c>
      <c r="D249" t="s">
        <v>5</v>
      </c>
      <c r="E249" s="129">
        <v>14325730.030000001</v>
      </c>
      <c r="F249" s="129">
        <v>15679757.02</v>
      </c>
      <c r="G249" s="129">
        <v>1354026.9899999984</v>
      </c>
    </row>
    <row r="250" spans="1:8" x14ac:dyDescent="0.25">
      <c r="A250" t="s">
        <v>169</v>
      </c>
      <c r="B250" t="s">
        <v>170</v>
      </c>
      <c r="C250" s="128">
        <v>5227</v>
      </c>
      <c r="D250" t="s">
        <v>6</v>
      </c>
      <c r="E250" s="129">
        <v>6993290.4900000002</v>
      </c>
      <c r="F250" s="129">
        <v>7362647.6600000001</v>
      </c>
      <c r="G250" s="129">
        <v>369357.16999999993</v>
      </c>
    </row>
    <row r="251" spans="1:8" x14ac:dyDescent="0.25">
      <c r="A251" t="s">
        <v>169</v>
      </c>
      <c r="B251" t="s">
        <v>170</v>
      </c>
      <c r="C251" s="128">
        <v>5128</v>
      </c>
      <c r="D251" t="s">
        <v>7</v>
      </c>
      <c r="E251" s="129">
        <v>1089689.17</v>
      </c>
      <c r="F251" s="129">
        <v>970780.53</v>
      </c>
      <c r="G251" s="129">
        <v>-118908.6399999999</v>
      </c>
    </row>
    <row r="252" spans="1:8" x14ac:dyDescent="0.25">
      <c r="A252" t="s">
        <v>171</v>
      </c>
      <c r="B252" t="s">
        <v>172</v>
      </c>
      <c r="C252" s="128">
        <v>5225</v>
      </c>
      <c r="D252" t="s">
        <v>5</v>
      </c>
      <c r="E252" s="129">
        <v>371350.57999999996</v>
      </c>
      <c r="F252" s="129">
        <v>393662.27</v>
      </c>
      <c r="G252" s="129">
        <v>22311.690000000061</v>
      </c>
      <c r="H252" t="s">
        <v>254</v>
      </c>
    </row>
    <row r="253" spans="1:8" x14ac:dyDescent="0.25">
      <c r="A253" t="s">
        <v>171</v>
      </c>
      <c r="B253" t="s">
        <v>172</v>
      </c>
      <c r="C253" s="128">
        <v>5227</v>
      </c>
      <c r="D253" t="s">
        <v>6</v>
      </c>
      <c r="E253" s="129">
        <v>115354.78000000001</v>
      </c>
      <c r="F253" s="129">
        <v>123433.44</v>
      </c>
      <c r="G253" s="129">
        <v>8078.6599999999889</v>
      </c>
      <c r="H253" t="s">
        <v>254</v>
      </c>
    </row>
    <row r="254" spans="1:8" x14ac:dyDescent="0.25">
      <c r="A254" t="s">
        <v>171</v>
      </c>
      <c r="B254" t="s">
        <v>172</v>
      </c>
      <c r="C254" s="128">
        <v>5128</v>
      </c>
      <c r="D254" t="s">
        <v>7</v>
      </c>
      <c r="E254" s="129">
        <v>24204.959999999999</v>
      </c>
      <c r="F254" s="129">
        <v>15489</v>
      </c>
      <c r="G254" s="129">
        <v>-8715.9599999999991</v>
      </c>
      <c r="H254" t="s">
        <v>254</v>
      </c>
    </row>
    <row r="255" spans="1:8" x14ac:dyDescent="0.25">
      <c r="A255" t="s">
        <v>173</v>
      </c>
      <c r="B255" t="s">
        <v>174</v>
      </c>
      <c r="C255" s="128">
        <v>5225</v>
      </c>
      <c r="D255" t="s">
        <v>5</v>
      </c>
      <c r="E255" s="129">
        <v>12031899.939999999</v>
      </c>
      <c r="F255" s="129">
        <v>13387207.219999999</v>
      </c>
      <c r="G255" s="129">
        <v>1355307.2799999993</v>
      </c>
    </row>
    <row r="256" spans="1:8" x14ac:dyDescent="0.25">
      <c r="A256" t="s">
        <v>173</v>
      </c>
      <c r="B256" t="s">
        <v>174</v>
      </c>
      <c r="C256" s="128">
        <v>5227</v>
      </c>
      <c r="D256" t="s">
        <v>6</v>
      </c>
      <c r="E256" s="129">
        <v>5230579.8099999996</v>
      </c>
      <c r="F256" s="129">
        <v>5475722.4199999999</v>
      </c>
      <c r="G256" s="129">
        <v>245142.61000000034</v>
      </c>
    </row>
    <row r="257" spans="1:7" x14ac:dyDescent="0.25">
      <c r="A257" t="s">
        <v>173</v>
      </c>
      <c r="B257" t="s">
        <v>174</v>
      </c>
      <c r="C257" s="128">
        <v>5128</v>
      </c>
      <c r="D257" t="s">
        <v>7</v>
      </c>
      <c r="E257" s="129">
        <v>812044.54</v>
      </c>
      <c r="F257" s="129">
        <v>782745.51</v>
      </c>
      <c r="G257" s="129">
        <v>-29299.030000000028</v>
      </c>
    </row>
    <row r="258" spans="1:7" x14ac:dyDescent="0.25">
      <c r="A258" t="s">
        <v>175</v>
      </c>
      <c r="B258" t="s">
        <v>176</v>
      </c>
      <c r="C258" s="128">
        <v>5225</v>
      </c>
      <c r="D258" t="s">
        <v>5</v>
      </c>
      <c r="E258" s="129">
        <v>4360468.75</v>
      </c>
      <c r="F258" s="129">
        <v>4690045.3</v>
      </c>
      <c r="G258" s="129">
        <v>329576.54999999981</v>
      </c>
    </row>
    <row r="259" spans="1:7" x14ac:dyDescent="0.25">
      <c r="A259" t="s">
        <v>175</v>
      </c>
      <c r="B259" t="s">
        <v>176</v>
      </c>
      <c r="C259" s="128">
        <v>5227</v>
      </c>
      <c r="D259" t="s">
        <v>6</v>
      </c>
      <c r="E259" s="129">
        <v>1548391.07</v>
      </c>
      <c r="F259" s="129">
        <v>1583808.39</v>
      </c>
      <c r="G259" s="129">
        <v>35417.319999999832</v>
      </c>
    </row>
    <row r="260" spans="1:7" x14ac:dyDescent="0.25">
      <c r="A260" t="s">
        <v>175</v>
      </c>
      <c r="B260" t="s">
        <v>176</v>
      </c>
      <c r="C260" s="128">
        <v>5128</v>
      </c>
      <c r="D260" t="s">
        <v>7</v>
      </c>
      <c r="E260" s="129">
        <v>210062.67</v>
      </c>
      <c r="F260" s="129">
        <v>201575.44</v>
      </c>
      <c r="G260" s="129">
        <v>-8487.2300000000105</v>
      </c>
    </row>
    <row r="261" spans="1:7" x14ac:dyDescent="0.25">
      <c r="A261" t="s">
        <v>177</v>
      </c>
      <c r="B261" t="s">
        <v>178</v>
      </c>
      <c r="C261" s="128">
        <v>5225</v>
      </c>
      <c r="D261" t="s">
        <v>5</v>
      </c>
      <c r="E261" s="129">
        <v>11464975.66</v>
      </c>
      <c r="F261" s="129">
        <v>12518531.73</v>
      </c>
      <c r="G261" s="129">
        <v>1053556.0700000003</v>
      </c>
    </row>
    <row r="262" spans="1:7" x14ac:dyDescent="0.25">
      <c r="A262" t="s">
        <v>177</v>
      </c>
      <c r="B262" t="s">
        <v>178</v>
      </c>
      <c r="C262" s="128">
        <v>5227</v>
      </c>
      <c r="D262" t="s">
        <v>6</v>
      </c>
      <c r="E262" s="129">
        <v>2874964.5199999996</v>
      </c>
      <c r="F262" s="129">
        <v>3051103.94</v>
      </c>
      <c r="G262" s="129">
        <v>176139.42000000039</v>
      </c>
    </row>
    <row r="263" spans="1:7" x14ac:dyDescent="0.25">
      <c r="A263" t="s">
        <v>177</v>
      </c>
      <c r="B263" t="s">
        <v>178</v>
      </c>
      <c r="C263" s="128">
        <v>5128</v>
      </c>
      <c r="D263" t="s">
        <v>7</v>
      </c>
      <c r="E263" s="129">
        <v>505206.51</v>
      </c>
      <c r="F263" s="129">
        <v>516755.23000000004</v>
      </c>
      <c r="G263" s="129">
        <v>11548.72000000003</v>
      </c>
    </row>
    <row r="266" spans="1:7" x14ac:dyDescent="0.25">
      <c r="F266" s="1"/>
    </row>
  </sheetData>
  <autoFilter ref="A4:H263" xr:uid="{2FBD196A-2B94-4B9D-BFD2-6CCF34BB99B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4667-DCCF-4DCD-9578-8AB2C485EB26}">
  <dimension ref="A1:S34"/>
  <sheetViews>
    <sheetView zoomScale="90" zoomScaleNormal="90" workbookViewId="0">
      <selection activeCell="G28" sqref="G28"/>
    </sheetView>
  </sheetViews>
  <sheetFormatPr defaultRowHeight="15" x14ac:dyDescent="0.25"/>
  <cols>
    <col min="1" max="1" width="35.140625" style="4" customWidth="1"/>
    <col min="2" max="2" width="27" style="20" customWidth="1"/>
    <col min="3" max="3" width="18" style="4" customWidth="1"/>
    <col min="4" max="4" width="14.5703125" style="4" bestFit="1" customWidth="1"/>
    <col min="5" max="5" width="8.5703125" style="4" customWidth="1"/>
    <col min="6" max="6" width="16.85546875" style="4" customWidth="1"/>
    <col min="7" max="7" width="12.42578125" style="4" customWidth="1"/>
    <col min="8" max="8" width="16.140625" style="4" customWidth="1"/>
    <col min="9" max="9" width="14.7109375" style="4" customWidth="1"/>
    <col min="10" max="10" width="11.85546875" style="4" customWidth="1"/>
    <col min="11" max="11" width="19.7109375" style="4" customWidth="1"/>
    <col min="12" max="12" width="11" style="4" customWidth="1"/>
    <col min="13" max="13" width="17.5703125" style="4" customWidth="1"/>
    <col min="14" max="14" width="17.28515625" style="4" bestFit="1" customWidth="1"/>
    <col min="15" max="15" width="12" style="4" customWidth="1"/>
    <col min="16" max="17" width="17.28515625" style="4" bestFit="1" customWidth="1"/>
    <col min="18" max="18" width="15.28515625" style="4" bestFit="1" customWidth="1"/>
    <col min="19" max="19" width="53.5703125" style="4" customWidth="1"/>
    <col min="20" max="16384" width="9.140625" style="4"/>
  </cols>
  <sheetData>
    <row r="1" spans="1:19" ht="15.75" x14ac:dyDescent="0.25">
      <c r="A1" s="2" t="s">
        <v>179</v>
      </c>
      <c r="B1" s="3"/>
    </row>
    <row r="3" spans="1:19" ht="15" customHeight="1" x14ac:dyDescent="0.25">
      <c r="B3" s="137" t="s">
        <v>180</v>
      </c>
      <c r="C3" s="5" t="s">
        <v>181</v>
      </c>
      <c r="D3" s="140" t="s">
        <v>182</v>
      </c>
      <c r="E3" s="140" t="s">
        <v>183</v>
      </c>
      <c r="F3" s="6"/>
      <c r="G3" s="141" t="s">
        <v>184</v>
      </c>
      <c r="H3" s="140" t="s">
        <v>185</v>
      </c>
      <c r="I3" s="6"/>
      <c r="J3" s="148" t="s">
        <v>186</v>
      </c>
      <c r="K3" s="149"/>
      <c r="L3" s="149"/>
      <c r="M3" s="149"/>
      <c r="N3" s="144" t="s">
        <v>187</v>
      </c>
      <c r="O3" s="145" t="s">
        <v>188</v>
      </c>
      <c r="P3" s="7"/>
      <c r="Q3" s="8"/>
      <c r="R3" s="8"/>
    </row>
    <row r="4" spans="1:19" x14ac:dyDescent="0.25">
      <c r="B4" s="138"/>
      <c r="C4" s="138" t="s">
        <v>189</v>
      </c>
      <c r="D4" s="140"/>
      <c r="E4" s="140"/>
      <c r="F4" s="6"/>
      <c r="G4" s="141"/>
      <c r="H4" s="140"/>
      <c r="I4" s="137" t="s">
        <v>190</v>
      </c>
      <c r="J4" s="146" t="s">
        <v>191</v>
      </c>
      <c r="K4" s="137" t="s">
        <v>192</v>
      </c>
      <c r="L4" s="144" t="s">
        <v>193</v>
      </c>
      <c r="M4" s="147" t="s">
        <v>194</v>
      </c>
      <c r="N4" s="144"/>
      <c r="O4" s="145"/>
      <c r="P4" s="142" t="s">
        <v>195</v>
      </c>
      <c r="Q4" s="143"/>
      <c r="R4" s="11"/>
    </row>
    <row r="5" spans="1:19" ht="46.5" customHeight="1" thickBot="1" x14ac:dyDescent="0.3">
      <c r="B5" s="139"/>
      <c r="C5" s="139"/>
      <c r="D5" s="140"/>
      <c r="E5" s="140"/>
      <c r="F5" s="6" t="s">
        <v>196</v>
      </c>
      <c r="G5" s="141"/>
      <c r="H5" s="140"/>
      <c r="I5" s="139"/>
      <c r="J5" s="146"/>
      <c r="K5" s="139"/>
      <c r="L5" s="144"/>
      <c r="M5" s="147"/>
      <c r="N5" s="144"/>
      <c r="O5" s="140"/>
      <c r="P5" s="10" t="s">
        <v>197</v>
      </c>
      <c r="Q5" s="9" t="s">
        <v>198</v>
      </c>
      <c r="R5" s="12" t="s">
        <v>199</v>
      </c>
    </row>
    <row r="6" spans="1:19" x14ac:dyDescent="0.25">
      <c r="B6" s="13"/>
      <c r="C6" s="14"/>
      <c r="D6" s="13"/>
      <c r="E6" s="13"/>
      <c r="F6" s="13"/>
      <c r="G6" s="13"/>
      <c r="H6" s="13"/>
      <c r="I6" s="13"/>
      <c r="J6" s="13"/>
      <c r="K6" s="15"/>
      <c r="L6" s="16"/>
      <c r="M6" s="16"/>
      <c r="N6" s="16"/>
      <c r="O6" s="13"/>
      <c r="P6" s="16"/>
      <c r="Q6" s="16"/>
      <c r="R6" s="17"/>
      <c r="S6" s="18" t="s">
        <v>200</v>
      </c>
    </row>
    <row r="7" spans="1:19" x14ac:dyDescent="0.25">
      <c r="A7" s="19" t="s">
        <v>201</v>
      </c>
      <c r="B7" s="20" t="s">
        <v>202</v>
      </c>
      <c r="C7" s="21">
        <v>0</v>
      </c>
      <c r="D7" s="22">
        <v>0.85</v>
      </c>
      <c r="E7" s="23">
        <v>0.25</v>
      </c>
      <c r="F7" s="23">
        <f>(C7*D7)*E7</f>
        <v>0</v>
      </c>
      <c r="G7" s="24">
        <v>0.85</v>
      </c>
      <c r="H7" s="25">
        <f>F7*G7</f>
        <v>0</v>
      </c>
      <c r="I7" s="26"/>
      <c r="J7" s="27"/>
      <c r="K7" s="27"/>
      <c r="L7" s="28">
        <v>2.6199999999999999E-3</v>
      </c>
      <c r="M7" s="25">
        <f>H7*L7</f>
        <v>0</v>
      </c>
      <c r="N7" s="29">
        <f>ROUND((H7+M7),2)</f>
        <v>0</v>
      </c>
      <c r="O7" s="30">
        <v>0</v>
      </c>
      <c r="P7" s="31">
        <f>N7*O7</f>
        <v>0</v>
      </c>
      <c r="Q7" s="31">
        <f>N7-P7</f>
        <v>0</v>
      </c>
      <c r="R7" s="17">
        <v>5227</v>
      </c>
      <c r="S7" s="32" t="s">
        <v>203</v>
      </c>
    </row>
    <row r="8" spans="1:19" x14ac:dyDescent="0.25">
      <c r="A8" s="19"/>
      <c r="C8" s="33"/>
      <c r="D8" s="22"/>
      <c r="E8" s="23"/>
      <c r="F8" s="23"/>
      <c r="G8" s="34">
        <f>ROUND((100%-G7),2)</f>
        <v>0.15</v>
      </c>
      <c r="H8" s="26"/>
      <c r="I8" s="25">
        <f>F7*G8</f>
        <v>0</v>
      </c>
      <c r="J8" s="35">
        <v>7.6499999999999999E-2</v>
      </c>
      <c r="K8" s="36">
        <f>I8*J8</f>
        <v>0</v>
      </c>
      <c r="L8" s="28">
        <v>2.6199999999999999E-3</v>
      </c>
      <c r="M8" s="25">
        <f>I8*L8</f>
        <v>0</v>
      </c>
      <c r="N8" s="29">
        <f>ROUND((I8+K8+M8),2)</f>
        <v>0</v>
      </c>
      <c r="O8" s="30">
        <v>0</v>
      </c>
      <c r="P8" s="31"/>
      <c r="Q8" s="31">
        <f>N8-P8</f>
        <v>0</v>
      </c>
      <c r="R8" s="17"/>
      <c r="S8" s="32" t="s">
        <v>204</v>
      </c>
    </row>
    <row r="9" spans="1:19" ht="15.75" thickBot="1" x14ac:dyDescent="0.3">
      <c r="A9" s="19"/>
      <c r="C9" s="33"/>
      <c r="D9" s="22"/>
      <c r="E9" s="23"/>
      <c r="F9" s="23"/>
      <c r="G9" s="22"/>
      <c r="H9" s="22"/>
      <c r="I9" s="22"/>
      <c r="J9" s="37"/>
      <c r="K9" s="37"/>
      <c r="L9" s="38"/>
      <c r="M9" s="25"/>
      <c r="N9" s="29"/>
      <c r="O9" s="39"/>
      <c r="P9" s="31"/>
      <c r="Q9" s="31"/>
      <c r="R9" s="17"/>
      <c r="S9" s="40" t="s">
        <v>205</v>
      </c>
    </row>
    <row r="10" spans="1:19" ht="15.75" thickBot="1" x14ac:dyDescent="0.3">
      <c r="C10" s="41"/>
      <c r="D10" s="42"/>
      <c r="E10" s="43"/>
      <c r="F10" s="23"/>
      <c r="G10" s="44"/>
      <c r="H10" s="44"/>
      <c r="I10" s="44"/>
      <c r="J10" s="16"/>
      <c r="K10" s="16"/>
      <c r="L10" s="16"/>
      <c r="M10" s="25"/>
      <c r="N10" s="29"/>
      <c r="R10" s="17"/>
    </row>
    <row r="11" spans="1:19" ht="45" x14ac:dyDescent="0.25">
      <c r="A11" s="45" t="s">
        <v>206</v>
      </c>
      <c r="B11" s="46" t="s">
        <v>207</v>
      </c>
      <c r="C11" s="21"/>
      <c r="D11" s="42">
        <v>1</v>
      </c>
      <c r="E11" s="23">
        <v>1</v>
      </c>
      <c r="F11" s="23">
        <f>(C11*D11)*E11</f>
        <v>0</v>
      </c>
      <c r="G11" s="47"/>
      <c r="H11" s="47"/>
      <c r="I11" s="47"/>
      <c r="J11" s="35">
        <v>7.6499999999999999E-2</v>
      </c>
      <c r="K11" s="48">
        <f>F11*J11</f>
        <v>0</v>
      </c>
      <c r="L11" s="28">
        <v>2.6199999999999999E-3</v>
      </c>
      <c r="M11" s="25">
        <f>F11*L11</f>
        <v>0</v>
      </c>
      <c r="N11" s="29">
        <f>ROUND((M11+K11+F11),2)</f>
        <v>0</v>
      </c>
      <c r="O11" s="49">
        <v>0</v>
      </c>
      <c r="P11" s="31">
        <f>N11*O11</f>
        <v>0</v>
      </c>
      <c r="Q11" s="31">
        <f>N11-P11</f>
        <v>0</v>
      </c>
      <c r="R11" s="17">
        <v>5225</v>
      </c>
      <c r="S11" s="50" t="s">
        <v>208</v>
      </c>
    </row>
    <row r="12" spans="1:19" x14ac:dyDescent="0.25">
      <c r="A12" s="51"/>
      <c r="B12" s="46"/>
      <c r="C12" s="41"/>
      <c r="D12" s="42"/>
      <c r="E12" s="23"/>
      <c r="F12" s="23"/>
      <c r="G12" s="52"/>
      <c r="H12" s="52"/>
      <c r="I12" s="52"/>
      <c r="J12" s="37"/>
      <c r="K12" s="48"/>
      <c r="L12" s="38"/>
      <c r="M12" s="25"/>
      <c r="N12" s="53"/>
      <c r="O12" s="54"/>
      <c r="P12" s="55"/>
      <c r="Q12" s="55"/>
      <c r="S12" s="56" t="s">
        <v>203</v>
      </c>
    </row>
    <row r="13" spans="1:19" ht="15.75" thickBot="1" x14ac:dyDescent="0.3">
      <c r="A13" s="19" t="s">
        <v>209</v>
      </c>
      <c r="B13" s="57"/>
      <c r="C13" s="41"/>
      <c r="D13" s="42"/>
      <c r="E13" s="43"/>
      <c r="F13" s="23"/>
      <c r="G13" s="43"/>
      <c r="H13" s="43"/>
      <c r="I13" s="43"/>
      <c r="J13" s="16"/>
      <c r="K13" s="48"/>
      <c r="L13" s="16"/>
      <c r="M13" s="25"/>
      <c r="N13" s="53"/>
      <c r="S13" s="58" t="s">
        <v>210</v>
      </c>
    </row>
    <row r="14" spans="1:19" x14ac:dyDescent="0.25">
      <c r="A14" s="51" t="s">
        <v>211</v>
      </c>
      <c r="B14" s="46" t="s">
        <v>212</v>
      </c>
      <c r="C14" s="59"/>
      <c r="D14" s="42">
        <v>1</v>
      </c>
      <c r="E14" s="23">
        <v>1</v>
      </c>
      <c r="F14" s="23">
        <f>(C14*D14)*E14</f>
        <v>0</v>
      </c>
      <c r="G14" s="47"/>
      <c r="H14" s="47"/>
      <c r="I14" s="47"/>
      <c r="J14" s="35">
        <v>7.6499999999999999E-2</v>
      </c>
      <c r="K14" s="48">
        <f>F14*J14</f>
        <v>0</v>
      </c>
      <c r="L14" s="28">
        <v>2.6199999999999999E-3</v>
      </c>
      <c r="M14" s="25">
        <f>F14*L14</f>
        <v>0</v>
      </c>
      <c r="N14" s="53">
        <f>ROUND((M14+K14+F14),2)</f>
        <v>0</v>
      </c>
      <c r="O14" s="60">
        <v>1</v>
      </c>
      <c r="P14" s="61">
        <f>N14*O14</f>
        <v>0</v>
      </c>
      <c r="Q14" s="62">
        <f>N14-P14</f>
        <v>0</v>
      </c>
      <c r="R14" s="17">
        <v>5128</v>
      </c>
      <c r="S14" s="63" t="s">
        <v>213</v>
      </c>
    </row>
    <row r="15" spans="1:19" x14ac:dyDescent="0.25">
      <c r="A15" s="51" t="s">
        <v>214</v>
      </c>
      <c r="B15" s="46" t="s">
        <v>215</v>
      </c>
      <c r="C15" s="59"/>
      <c r="D15" s="42">
        <v>1</v>
      </c>
      <c r="E15" s="23">
        <v>1</v>
      </c>
      <c r="F15" s="23">
        <f>(C15*D15)*E15</f>
        <v>0</v>
      </c>
      <c r="G15" s="47"/>
      <c r="H15" s="47"/>
      <c r="I15" s="47"/>
      <c r="J15" s="35">
        <v>7.6499999999999999E-2</v>
      </c>
      <c r="K15" s="48">
        <f>F15*J15</f>
        <v>0</v>
      </c>
      <c r="L15" s="28">
        <v>2.6199999999999999E-3</v>
      </c>
      <c r="M15" s="25">
        <f>F15*L15</f>
        <v>0</v>
      </c>
      <c r="N15" s="53">
        <f>ROUND((M15+K15+F15),2)</f>
        <v>0</v>
      </c>
      <c r="O15" s="60">
        <v>1</v>
      </c>
      <c r="P15" s="61">
        <f>N15*O15</f>
        <v>0</v>
      </c>
      <c r="Q15" s="62">
        <f>N15-P15</f>
        <v>0</v>
      </c>
      <c r="S15" s="64" t="s">
        <v>216</v>
      </c>
    </row>
    <row r="16" spans="1:19" ht="15.75" thickBot="1" x14ac:dyDescent="0.3">
      <c r="A16" s="51" t="s">
        <v>217</v>
      </c>
      <c r="B16" s="46" t="s">
        <v>218</v>
      </c>
      <c r="C16" s="59"/>
      <c r="D16" s="42">
        <v>1</v>
      </c>
      <c r="E16" s="23">
        <v>1</v>
      </c>
      <c r="F16" s="23">
        <f>(C16*D16)*E16</f>
        <v>0</v>
      </c>
      <c r="G16" s="47"/>
      <c r="H16" s="47"/>
      <c r="I16" s="47"/>
      <c r="J16" s="35">
        <v>7.6499999999999999E-2</v>
      </c>
      <c r="K16" s="48">
        <f>F16*J16</f>
        <v>0</v>
      </c>
      <c r="L16" s="28">
        <v>2.6199999999999999E-3</v>
      </c>
      <c r="M16" s="25">
        <f>F16*L16</f>
        <v>0</v>
      </c>
      <c r="N16" s="53">
        <f>ROUND((M16+K16+F16),2)</f>
        <v>0</v>
      </c>
      <c r="O16" s="60">
        <v>1</v>
      </c>
      <c r="P16" s="61">
        <f>N16*O16</f>
        <v>0</v>
      </c>
      <c r="Q16" s="62">
        <f>N16-P16</f>
        <v>0</v>
      </c>
      <c r="S16" s="65" t="s">
        <v>219</v>
      </c>
    </row>
    <row r="17" spans="1:18" ht="30" x14ac:dyDescent="0.25">
      <c r="A17" s="51" t="s">
        <v>220</v>
      </c>
      <c r="B17" s="46" t="s">
        <v>221</v>
      </c>
      <c r="C17" s="59"/>
      <c r="D17" s="42">
        <v>1</v>
      </c>
      <c r="E17" s="23">
        <v>1</v>
      </c>
      <c r="F17" s="23">
        <f>(C17*D17)*E17</f>
        <v>0</v>
      </c>
      <c r="G17" s="47"/>
      <c r="H17" s="47"/>
      <c r="I17" s="47"/>
      <c r="J17" s="35">
        <v>7.6499999999999999E-2</v>
      </c>
      <c r="K17" s="48">
        <f>F17*J17</f>
        <v>0</v>
      </c>
      <c r="L17" s="28">
        <v>2.6199999999999999E-3</v>
      </c>
      <c r="M17" s="25">
        <f>F17*L17</f>
        <v>0</v>
      </c>
      <c r="N17" s="53">
        <f>ROUND((M17+K17+F17),2)</f>
        <v>0</v>
      </c>
      <c r="O17" s="60">
        <v>1</v>
      </c>
      <c r="P17" s="61">
        <f>N17*O17</f>
        <v>0</v>
      </c>
      <c r="Q17" s="62">
        <f>N17-P17</f>
        <v>0</v>
      </c>
    </row>
    <row r="18" spans="1:18" x14ac:dyDescent="0.25">
      <c r="A18" s="51" t="s">
        <v>222</v>
      </c>
      <c r="B18" s="46" t="s">
        <v>223</v>
      </c>
      <c r="C18" s="59"/>
      <c r="D18" s="42">
        <v>1</v>
      </c>
      <c r="E18" s="23">
        <v>1</v>
      </c>
      <c r="F18" s="23">
        <f>(C18*D18)*E18</f>
        <v>0</v>
      </c>
      <c r="G18" s="47"/>
      <c r="H18" s="47"/>
      <c r="I18" s="47"/>
      <c r="J18" s="35">
        <v>7.6499999999999999E-2</v>
      </c>
      <c r="K18" s="48">
        <f>F18*J18</f>
        <v>0</v>
      </c>
      <c r="L18" s="28">
        <v>2.6199999999999999E-3</v>
      </c>
      <c r="M18" s="25">
        <f>F18*L18</f>
        <v>0</v>
      </c>
      <c r="N18" s="53">
        <f>ROUND((M18+K18+F18),2)</f>
        <v>0</v>
      </c>
      <c r="O18" s="60">
        <v>1</v>
      </c>
      <c r="P18" s="61">
        <f>N18*O18</f>
        <v>0</v>
      </c>
      <c r="Q18" s="62">
        <f>N18-P18</f>
        <v>0</v>
      </c>
    </row>
    <row r="19" spans="1:18" x14ac:dyDescent="0.25">
      <c r="A19" s="66" t="s">
        <v>224</v>
      </c>
      <c r="B19" s="67"/>
      <c r="C19" s="68">
        <f>SUM(C14:C18)</f>
        <v>0</v>
      </c>
      <c r="D19" s="19"/>
      <c r="E19" s="19"/>
      <c r="F19" s="19"/>
      <c r="G19" s="19"/>
      <c r="H19" s="19"/>
      <c r="I19" s="19"/>
      <c r="J19" s="19"/>
      <c r="K19" s="19"/>
      <c r="L19" s="19"/>
      <c r="M19" s="61"/>
      <c r="N19" s="68">
        <f>SUM(N14:N18)</f>
        <v>0</v>
      </c>
      <c r="O19" s="69">
        <v>1</v>
      </c>
      <c r="P19" s="70">
        <f>SUM(P14:P18)</f>
        <v>0</v>
      </c>
      <c r="Q19" s="70">
        <f>SUM(Q14:Q17)</f>
        <v>0</v>
      </c>
    </row>
    <row r="20" spans="1:18" x14ac:dyDescent="0.25">
      <c r="M20" s="53"/>
    </row>
    <row r="21" spans="1:18" ht="15.75" thickBot="1" x14ac:dyDescent="0.3">
      <c r="A21" s="71" t="s">
        <v>225</v>
      </c>
      <c r="B21" s="67"/>
      <c r="C21" s="55">
        <f>C19+C11+C7</f>
        <v>0</v>
      </c>
      <c r="D21" s="19"/>
      <c r="E21" s="19"/>
      <c r="F21" s="72">
        <f>SUM(F7:F19)</f>
        <v>0</v>
      </c>
      <c r="G21" s="19"/>
      <c r="H21" s="19"/>
      <c r="I21" s="19"/>
      <c r="J21" s="19"/>
      <c r="K21" s="73">
        <f>SUM(K7:K19)</f>
        <v>0</v>
      </c>
      <c r="L21" s="19"/>
      <c r="M21" s="72">
        <f>SUM(M7:M18)</f>
        <v>0</v>
      </c>
      <c r="N21" s="74">
        <f>N19+N11+N7+N8</f>
        <v>0</v>
      </c>
      <c r="P21" s="74">
        <f>P7+P11+P19+P8</f>
        <v>0</v>
      </c>
      <c r="Q21" s="74">
        <f>Q7+Q11+Q19+Q8</f>
        <v>0</v>
      </c>
      <c r="R21" s="55">
        <f>N21-P21-Q21</f>
        <v>0</v>
      </c>
    </row>
    <row r="22" spans="1:18" ht="15.75" thickTop="1" x14ac:dyDescent="0.25">
      <c r="C22" s="75"/>
    </row>
    <row r="23" spans="1:18" x14ac:dyDescent="0.25">
      <c r="M23" s="76"/>
      <c r="P23" s="55">
        <f>SUM(P21:Q21)</f>
        <v>0</v>
      </c>
    </row>
    <row r="24" spans="1:18" x14ac:dyDescent="0.25">
      <c r="L24" s="77"/>
      <c r="M24" s="76"/>
    </row>
    <row r="25" spans="1:18" x14ac:dyDescent="0.25">
      <c r="P25" s="78"/>
    </row>
    <row r="27" spans="1:18" x14ac:dyDescent="0.25">
      <c r="P27" s="55"/>
    </row>
    <row r="29" spans="1:18" x14ac:dyDescent="0.25">
      <c r="P29" s="53"/>
    </row>
    <row r="30" spans="1:18" x14ac:dyDescent="0.25">
      <c r="P30" s="53"/>
    </row>
    <row r="31" spans="1:18" x14ac:dyDescent="0.25">
      <c r="P31" s="53"/>
    </row>
    <row r="32" spans="1:18" x14ac:dyDescent="0.25">
      <c r="P32" s="53"/>
    </row>
    <row r="34" spans="16:16" x14ac:dyDescent="0.25">
      <c r="P34" s="55"/>
    </row>
  </sheetData>
  <mergeCells count="15">
    <mergeCell ref="P4:Q4"/>
    <mergeCell ref="N3:N5"/>
    <mergeCell ref="O3:O5"/>
    <mergeCell ref="C4:C5"/>
    <mergeCell ref="I4:I5"/>
    <mergeCell ref="J4:J5"/>
    <mergeCell ref="K4:K5"/>
    <mergeCell ref="L4:L5"/>
    <mergeCell ref="M4:M5"/>
    <mergeCell ref="J3:M3"/>
    <mergeCell ref="B3:B5"/>
    <mergeCell ref="D3:D5"/>
    <mergeCell ref="E3:E5"/>
    <mergeCell ref="G3:G5"/>
    <mergeCell ref="H3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99777-FFA0-4B90-8926-9DC07BE65F96}">
  <dimension ref="A1:V28"/>
  <sheetViews>
    <sheetView topLeftCell="B1" workbookViewId="0">
      <selection activeCell="H30" sqref="H30"/>
    </sheetView>
  </sheetViews>
  <sheetFormatPr defaultRowHeight="15" x14ac:dyDescent="0.25"/>
  <cols>
    <col min="1" max="1" width="4.7109375" hidden="1" customWidth="1"/>
    <col min="2" max="2" width="3.42578125" customWidth="1"/>
    <col min="3" max="3" width="8.7109375" style="84" customWidth="1"/>
    <col min="4" max="4" width="15" style="84" customWidth="1"/>
    <col min="5" max="5" width="9.28515625" customWidth="1"/>
    <col min="7" max="7" width="16" style="1" customWidth="1"/>
    <col min="8" max="8" width="10.85546875" style="81" customWidth="1"/>
    <col min="9" max="9" width="15.140625" style="1" customWidth="1"/>
    <col min="10" max="10" width="9.140625" style="81"/>
    <col min="11" max="11" width="15.28515625" style="1" bestFit="1" customWidth="1"/>
    <col min="12" max="12" width="15.5703125" customWidth="1"/>
    <col min="13" max="13" width="16.7109375" customWidth="1"/>
    <col min="14" max="14" width="9.140625" style="83"/>
    <col min="15" max="15" width="14.42578125" customWidth="1"/>
    <col min="16" max="16" width="9.140625" style="82"/>
    <col min="17" max="17" width="15.28515625" customWidth="1"/>
    <col min="18" max="18" width="16.85546875" customWidth="1"/>
    <col min="19" max="19" width="22.85546875" style="81" customWidth="1"/>
    <col min="20" max="20" width="13.7109375" style="80" customWidth="1"/>
    <col min="21" max="21" width="14.140625" style="80" customWidth="1"/>
    <col min="22" max="22" width="14.28515625" style="79" bestFit="1" customWidth="1"/>
  </cols>
  <sheetData>
    <row r="1" spans="3:21" x14ac:dyDescent="0.25">
      <c r="H1" s="126">
        <v>0.85</v>
      </c>
      <c r="L1" s="125">
        <v>0.85</v>
      </c>
      <c r="M1" s="124">
        <f>100%-$L$1</f>
        <v>0.15000000000000002</v>
      </c>
      <c r="N1" s="123">
        <v>7.6499999999999999E-2</v>
      </c>
      <c r="P1" s="122">
        <v>2.6199999999999999E-3</v>
      </c>
    </row>
    <row r="2" spans="3:21" ht="94.5" customHeight="1" x14ac:dyDescent="0.25">
      <c r="C2" s="121" t="s">
        <v>248</v>
      </c>
      <c r="D2" s="121" t="s">
        <v>247</v>
      </c>
      <c r="E2" s="115" t="s">
        <v>246</v>
      </c>
      <c r="F2" s="115" t="s">
        <v>245</v>
      </c>
      <c r="G2" s="120" t="s">
        <v>244</v>
      </c>
      <c r="H2" s="119" t="s">
        <v>243</v>
      </c>
      <c r="I2" s="118" t="s">
        <v>242</v>
      </c>
      <c r="J2" s="119" t="s">
        <v>241</v>
      </c>
      <c r="K2" s="118" t="s">
        <v>240</v>
      </c>
      <c r="L2" s="115" t="s">
        <v>239</v>
      </c>
      <c r="M2" s="115" t="s">
        <v>238</v>
      </c>
      <c r="N2" s="117" t="s">
        <v>237</v>
      </c>
      <c r="O2" s="115" t="s">
        <v>236</v>
      </c>
      <c r="P2" s="116" t="s">
        <v>235</v>
      </c>
      <c r="Q2" s="115" t="s">
        <v>234</v>
      </c>
      <c r="R2" s="115" t="s">
        <v>233</v>
      </c>
      <c r="S2" s="114" t="s">
        <v>232</v>
      </c>
      <c r="T2" s="113" t="s">
        <v>231</v>
      </c>
      <c r="U2" s="113" t="s">
        <v>230</v>
      </c>
    </row>
    <row r="3" spans="3:21" s="79" customFormat="1" x14ac:dyDescent="0.25">
      <c r="C3" s="112"/>
      <c r="D3" s="94" t="s">
        <v>229</v>
      </c>
      <c r="E3" s="94" t="s">
        <v>229</v>
      </c>
      <c r="F3" s="94">
        <v>5227</v>
      </c>
      <c r="G3" s="111"/>
      <c r="H3" s="87">
        <f t="shared" ref="H3:H10" si="0">$H$1</f>
        <v>0.85</v>
      </c>
      <c r="I3" s="92">
        <f t="shared" ref="I3:I26" si="1">G3*H3</f>
        <v>0</v>
      </c>
      <c r="J3" s="87">
        <v>0.25</v>
      </c>
      <c r="K3" s="92">
        <f t="shared" ref="K3:K26" si="2">I3*J3</f>
        <v>0</v>
      </c>
      <c r="L3" s="88">
        <f t="shared" ref="L3:L10" si="3">K3*$L$1</f>
        <v>0</v>
      </c>
      <c r="M3" s="88">
        <f t="shared" ref="M3:M26" si="4">K3-L3</f>
        <v>0</v>
      </c>
      <c r="N3" s="90">
        <f t="shared" ref="N3:N26" si="5">$N$1</f>
        <v>7.6499999999999999E-2</v>
      </c>
      <c r="O3" s="88">
        <f t="shared" ref="O3:O26" si="6">M3*N3</f>
        <v>0</v>
      </c>
      <c r="P3" s="89">
        <f t="shared" ref="P3:P26" si="7">$P$1</f>
        <v>2.6199999999999999E-3</v>
      </c>
      <c r="Q3" s="88">
        <f t="shared" ref="Q3:Q26" si="8">(L3+M3)*P3</f>
        <v>0</v>
      </c>
      <c r="R3" s="88">
        <f t="shared" ref="R3:R26" si="9">ROUND((L3+M3+O3+Q3),2)</f>
        <v>0</v>
      </c>
      <c r="S3" s="87">
        <v>0</v>
      </c>
      <c r="T3" s="86">
        <f t="shared" ref="T3:T26" si="10">R3*S3</f>
        <v>0</v>
      </c>
      <c r="U3" s="85">
        <f t="shared" ref="U3:U26" si="11">R3-T3</f>
        <v>0</v>
      </c>
    </row>
    <row r="4" spans="3:21" s="79" customFormat="1" x14ac:dyDescent="0.25">
      <c r="C4" s="112"/>
      <c r="D4" s="94" t="s">
        <v>229</v>
      </c>
      <c r="E4" s="94" t="s">
        <v>229</v>
      </c>
      <c r="F4" s="94">
        <v>5227</v>
      </c>
      <c r="G4" s="111"/>
      <c r="H4" s="87">
        <f t="shared" si="0"/>
        <v>0.85</v>
      </c>
      <c r="I4" s="92">
        <f t="shared" si="1"/>
        <v>0</v>
      </c>
      <c r="J4" s="87">
        <v>0.25</v>
      </c>
      <c r="K4" s="92">
        <f t="shared" si="2"/>
        <v>0</v>
      </c>
      <c r="L4" s="88">
        <f t="shared" si="3"/>
        <v>0</v>
      </c>
      <c r="M4" s="88">
        <f t="shared" si="4"/>
        <v>0</v>
      </c>
      <c r="N4" s="90">
        <f t="shared" si="5"/>
        <v>7.6499999999999999E-2</v>
      </c>
      <c r="O4" s="88">
        <f t="shared" si="6"/>
        <v>0</v>
      </c>
      <c r="P4" s="89">
        <f t="shared" si="7"/>
        <v>2.6199999999999999E-3</v>
      </c>
      <c r="Q4" s="88">
        <f t="shared" si="8"/>
        <v>0</v>
      </c>
      <c r="R4" s="88">
        <f t="shared" si="9"/>
        <v>0</v>
      </c>
      <c r="S4" s="87">
        <v>0</v>
      </c>
      <c r="T4" s="86">
        <f t="shared" si="10"/>
        <v>0</v>
      </c>
      <c r="U4" s="85">
        <f t="shared" si="11"/>
        <v>0</v>
      </c>
    </row>
    <row r="5" spans="3:21" s="79" customFormat="1" x14ac:dyDescent="0.25">
      <c r="C5" s="112"/>
      <c r="D5" s="94" t="s">
        <v>229</v>
      </c>
      <c r="E5" s="94" t="s">
        <v>229</v>
      </c>
      <c r="F5" s="94">
        <v>5227</v>
      </c>
      <c r="G5" s="111"/>
      <c r="H5" s="87">
        <f t="shared" si="0"/>
        <v>0.85</v>
      </c>
      <c r="I5" s="92">
        <f t="shared" si="1"/>
        <v>0</v>
      </c>
      <c r="J5" s="87">
        <v>0.25</v>
      </c>
      <c r="K5" s="92">
        <f t="shared" si="2"/>
        <v>0</v>
      </c>
      <c r="L5" s="88">
        <f t="shared" si="3"/>
        <v>0</v>
      </c>
      <c r="M5" s="88">
        <f t="shared" si="4"/>
        <v>0</v>
      </c>
      <c r="N5" s="90">
        <f t="shared" si="5"/>
        <v>7.6499999999999999E-2</v>
      </c>
      <c r="O5" s="88">
        <f t="shared" si="6"/>
        <v>0</v>
      </c>
      <c r="P5" s="89">
        <f t="shared" si="7"/>
        <v>2.6199999999999999E-3</v>
      </c>
      <c r="Q5" s="88">
        <f t="shared" si="8"/>
        <v>0</v>
      </c>
      <c r="R5" s="88">
        <f t="shared" si="9"/>
        <v>0</v>
      </c>
      <c r="S5" s="87">
        <v>0</v>
      </c>
      <c r="T5" s="86">
        <f t="shared" si="10"/>
        <v>0</v>
      </c>
      <c r="U5" s="85">
        <f t="shared" si="11"/>
        <v>0</v>
      </c>
    </row>
    <row r="6" spans="3:21" s="79" customFormat="1" x14ac:dyDescent="0.25">
      <c r="C6" s="112"/>
      <c r="D6" s="94" t="s">
        <v>229</v>
      </c>
      <c r="E6" s="94" t="s">
        <v>229</v>
      </c>
      <c r="F6" s="94">
        <v>5227</v>
      </c>
      <c r="G6" s="111"/>
      <c r="H6" s="87">
        <f t="shared" si="0"/>
        <v>0.85</v>
      </c>
      <c r="I6" s="92">
        <f t="shared" si="1"/>
        <v>0</v>
      </c>
      <c r="J6" s="87">
        <v>0.25</v>
      </c>
      <c r="K6" s="92">
        <f t="shared" si="2"/>
        <v>0</v>
      </c>
      <c r="L6" s="88">
        <f t="shared" si="3"/>
        <v>0</v>
      </c>
      <c r="M6" s="88">
        <f t="shared" si="4"/>
        <v>0</v>
      </c>
      <c r="N6" s="90">
        <f t="shared" si="5"/>
        <v>7.6499999999999999E-2</v>
      </c>
      <c r="O6" s="88">
        <f t="shared" si="6"/>
        <v>0</v>
      </c>
      <c r="P6" s="89">
        <f t="shared" si="7"/>
        <v>2.6199999999999999E-3</v>
      </c>
      <c r="Q6" s="88">
        <f t="shared" si="8"/>
        <v>0</v>
      </c>
      <c r="R6" s="88">
        <f t="shared" si="9"/>
        <v>0</v>
      </c>
      <c r="S6" s="87">
        <v>0</v>
      </c>
      <c r="T6" s="86">
        <f t="shared" si="10"/>
        <v>0</v>
      </c>
      <c r="U6" s="85">
        <f t="shared" si="11"/>
        <v>0</v>
      </c>
    </row>
    <row r="7" spans="3:21" s="79" customFormat="1" x14ac:dyDescent="0.25">
      <c r="C7" s="112"/>
      <c r="D7" s="94" t="s">
        <v>229</v>
      </c>
      <c r="E7" s="94" t="s">
        <v>229</v>
      </c>
      <c r="F7" s="94">
        <v>5227</v>
      </c>
      <c r="G7" s="111"/>
      <c r="H7" s="87">
        <f t="shared" si="0"/>
        <v>0.85</v>
      </c>
      <c r="I7" s="92">
        <f t="shared" si="1"/>
        <v>0</v>
      </c>
      <c r="J7" s="87">
        <v>0.25</v>
      </c>
      <c r="K7" s="92">
        <f t="shared" si="2"/>
        <v>0</v>
      </c>
      <c r="L7" s="88">
        <f t="shared" si="3"/>
        <v>0</v>
      </c>
      <c r="M7" s="88">
        <f t="shared" si="4"/>
        <v>0</v>
      </c>
      <c r="N7" s="90">
        <f t="shared" si="5"/>
        <v>7.6499999999999999E-2</v>
      </c>
      <c r="O7" s="88">
        <f t="shared" si="6"/>
        <v>0</v>
      </c>
      <c r="P7" s="89">
        <f t="shared" si="7"/>
        <v>2.6199999999999999E-3</v>
      </c>
      <c r="Q7" s="88">
        <f t="shared" si="8"/>
        <v>0</v>
      </c>
      <c r="R7" s="88">
        <f t="shared" si="9"/>
        <v>0</v>
      </c>
      <c r="S7" s="87">
        <v>0</v>
      </c>
      <c r="T7" s="86">
        <f t="shared" si="10"/>
        <v>0</v>
      </c>
      <c r="U7" s="85">
        <f t="shared" si="11"/>
        <v>0</v>
      </c>
    </row>
    <row r="8" spans="3:21" s="79" customFormat="1" x14ac:dyDescent="0.25">
      <c r="C8" s="112"/>
      <c r="D8" s="94" t="s">
        <v>229</v>
      </c>
      <c r="E8" s="94" t="s">
        <v>229</v>
      </c>
      <c r="F8" s="94">
        <v>5227</v>
      </c>
      <c r="G8" s="111"/>
      <c r="H8" s="87">
        <f t="shared" si="0"/>
        <v>0.85</v>
      </c>
      <c r="I8" s="92">
        <f t="shared" si="1"/>
        <v>0</v>
      </c>
      <c r="J8" s="87">
        <v>0.25</v>
      </c>
      <c r="K8" s="92">
        <f t="shared" si="2"/>
        <v>0</v>
      </c>
      <c r="L8" s="88">
        <f t="shared" si="3"/>
        <v>0</v>
      </c>
      <c r="M8" s="88">
        <f t="shared" si="4"/>
        <v>0</v>
      </c>
      <c r="N8" s="90">
        <f t="shared" si="5"/>
        <v>7.6499999999999999E-2</v>
      </c>
      <c r="O8" s="88">
        <f t="shared" si="6"/>
        <v>0</v>
      </c>
      <c r="P8" s="89">
        <f t="shared" si="7"/>
        <v>2.6199999999999999E-3</v>
      </c>
      <c r="Q8" s="88">
        <f t="shared" si="8"/>
        <v>0</v>
      </c>
      <c r="R8" s="88">
        <f t="shared" si="9"/>
        <v>0</v>
      </c>
      <c r="S8" s="87">
        <v>0</v>
      </c>
      <c r="T8" s="86">
        <f t="shared" si="10"/>
        <v>0</v>
      </c>
      <c r="U8" s="85">
        <f t="shared" si="11"/>
        <v>0</v>
      </c>
    </row>
    <row r="9" spans="3:21" s="79" customFormat="1" x14ac:dyDescent="0.25">
      <c r="C9" s="112"/>
      <c r="D9" s="94" t="s">
        <v>229</v>
      </c>
      <c r="E9" s="94" t="s">
        <v>229</v>
      </c>
      <c r="F9" s="94">
        <v>5227</v>
      </c>
      <c r="G9" s="111"/>
      <c r="H9" s="87">
        <f t="shared" si="0"/>
        <v>0.85</v>
      </c>
      <c r="I9" s="92">
        <f t="shared" si="1"/>
        <v>0</v>
      </c>
      <c r="J9" s="87">
        <v>0.25</v>
      </c>
      <c r="K9" s="92">
        <f t="shared" si="2"/>
        <v>0</v>
      </c>
      <c r="L9" s="88">
        <f t="shared" si="3"/>
        <v>0</v>
      </c>
      <c r="M9" s="88">
        <f t="shared" si="4"/>
        <v>0</v>
      </c>
      <c r="N9" s="90">
        <f t="shared" si="5"/>
        <v>7.6499999999999999E-2</v>
      </c>
      <c r="O9" s="88">
        <f t="shared" si="6"/>
        <v>0</v>
      </c>
      <c r="P9" s="89">
        <f t="shared" si="7"/>
        <v>2.6199999999999999E-3</v>
      </c>
      <c r="Q9" s="88">
        <f t="shared" si="8"/>
        <v>0</v>
      </c>
      <c r="R9" s="88">
        <f t="shared" si="9"/>
        <v>0</v>
      </c>
      <c r="S9" s="87">
        <v>0</v>
      </c>
      <c r="T9" s="86">
        <f t="shared" si="10"/>
        <v>0</v>
      </c>
      <c r="U9" s="85">
        <f t="shared" si="11"/>
        <v>0</v>
      </c>
    </row>
    <row r="10" spans="3:21" s="79" customFormat="1" x14ac:dyDescent="0.25">
      <c r="C10" s="110"/>
      <c r="D10" s="105" t="s">
        <v>229</v>
      </c>
      <c r="E10" s="105" t="s">
        <v>229</v>
      </c>
      <c r="F10" s="105">
        <v>5227</v>
      </c>
      <c r="G10" s="109"/>
      <c r="H10" s="98">
        <f t="shared" si="0"/>
        <v>0.85</v>
      </c>
      <c r="I10" s="103">
        <f t="shared" si="1"/>
        <v>0</v>
      </c>
      <c r="J10" s="98">
        <v>0.25</v>
      </c>
      <c r="K10" s="103">
        <f t="shared" si="2"/>
        <v>0</v>
      </c>
      <c r="L10" s="99">
        <f t="shared" si="3"/>
        <v>0</v>
      </c>
      <c r="M10" s="99">
        <f t="shared" si="4"/>
        <v>0</v>
      </c>
      <c r="N10" s="101">
        <f t="shared" si="5"/>
        <v>7.6499999999999999E-2</v>
      </c>
      <c r="O10" s="99">
        <f t="shared" si="6"/>
        <v>0</v>
      </c>
      <c r="P10" s="100">
        <f t="shared" si="7"/>
        <v>2.6199999999999999E-3</v>
      </c>
      <c r="Q10" s="99">
        <f t="shared" si="8"/>
        <v>0</v>
      </c>
      <c r="R10" s="99">
        <f t="shared" si="9"/>
        <v>0</v>
      </c>
      <c r="S10" s="98">
        <v>0</v>
      </c>
      <c r="T10" s="97">
        <f t="shared" si="10"/>
        <v>0</v>
      </c>
      <c r="U10" s="96">
        <f t="shared" si="11"/>
        <v>0</v>
      </c>
    </row>
    <row r="11" spans="3:21" s="79" customFormat="1" x14ac:dyDescent="0.25">
      <c r="C11" s="108"/>
      <c r="D11" s="94" t="s">
        <v>228</v>
      </c>
      <c r="E11" s="94" t="s">
        <v>228</v>
      </c>
      <c r="F11" s="94">
        <v>5225</v>
      </c>
      <c r="G11" s="107"/>
      <c r="H11" s="87">
        <v>1</v>
      </c>
      <c r="I11" s="92">
        <f t="shared" si="1"/>
        <v>0</v>
      </c>
      <c r="J11" s="87">
        <v>1</v>
      </c>
      <c r="K11" s="92">
        <f t="shared" si="2"/>
        <v>0</v>
      </c>
      <c r="L11" s="91">
        <v>0</v>
      </c>
      <c r="M11" s="88">
        <f t="shared" si="4"/>
        <v>0</v>
      </c>
      <c r="N11" s="90">
        <f t="shared" si="5"/>
        <v>7.6499999999999999E-2</v>
      </c>
      <c r="O11" s="88">
        <f t="shared" si="6"/>
        <v>0</v>
      </c>
      <c r="P11" s="89">
        <f t="shared" si="7"/>
        <v>2.6199999999999999E-3</v>
      </c>
      <c r="Q11" s="88">
        <f t="shared" si="8"/>
        <v>0</v>
      </c>
      <c r="R11" s="88">
        <f t="shared" si="9"/>
        <v>0</v>
      </c>
      <c r="S11" s="87">
        <v>0</v>
      </c>
      <c r="T11" s="86">
        <f t="shared" si="10"/>
        <v>0</v>
      </c>
      <c r="U11" s="85">
        <f t="shared" si="11"/>
        <v>0</v>
      </c>
    </row>
    <row r="12" spans="3:21" s="79" customFormat="1" x14ac:dyDescent="0.25">
      <c r="C12" s="108"/>
      <c r="D12" s="94" t="s">
        <v>228</v>
      </c>
      <c r="E12" s="94" t="s">
        <v>228</v>
      </c>
      <c r="F12" s="94">
        <v>5225</v>
      </c>
      <c r="G12" s="107"/>
      <c r="H12" s="87">
        <v>1</v>
      </c>
      <c r="I12" s="92">
        <f t="shared" si="1"/>
        <v>0</v>
      </c>
      <c r="J12" s="87">
        <v>1</v>
      </c>
      <c r="K12" s="92">
        <f t="shared" si="2"/>
        <v>0</v>
      </c>
      <c r="L12" s="91">
        <v>0</v>
      </c>
      <c r="M12" s="88">
        <f t="shared" si="4"/>
        <v>0</v>
      </c>
      <c r="N12" s="90">
        <f t="shared" si="5"/>
        <v>7.6499999999999999E-2</v>
      </c>
      <c r="O12" s="88">
        <f t="shared" si="6"/>
        <v>0</v>
      </c>
      <c r="P12" s="89">
        <f t="shared" si="7"/>
        <v>2.6199999999999999E-3</v>
      </c>
      <c r="Q12" s="88">
        <f t="shared" si="8"/>
        <v>0</v>
      </c>
      <c r="R12" s="88">
        <f t="shared" si="9"/>
        <v>0</v>
      </c>
      <c r="S12" s="87">
        <v>0</v>
      </c>
      <c r="T12" s="86">
        <f t="shared" si="10"/>
        <v>0</v>
      </c>
      <c r="U12" s="85">
        <f t="shared" si="11"/>
        <v>0</v>
      </c>
    </row>
    <row r="13" spans="3:21" s="79" customFormat="1" x14ac:dyDescent="0.25">
      <c r="C13" s="108"/>
      <c r="D13" s="94" t="s">
        <v>228</v>
      </c>
      <c r="E13" s="94" t="s">
        <v>228</v>
      </c>
      <c r="F13" s="94">
        <v>5225</v>
      </c>
      <c r="G13" s="107"/>
      <c r="H13" s="87">
        <v>1</v>
      </c>
      <c r="I13" s="92">
        <f t="shared" si="1"/>
        <v>0</v>
      </c>
      <c r="J13" s="87">
        <v>1</v>
      </c>
      <c r="K13" s="92">
        <f t="shared" si="2"/>
        <v>0</v>
      </c>
      <c r="L13" s="91">
        <v>0</v>
      </c>
      <c r="M13" s="88">
        <f t="shared" si="4"/>
        <v>0</v>
      </c>
      <c r="N13" s="90">
        <f t="shared" si="5"/>
        <v>7.6499999999999999E-2</v>
      </c>
      <c r="O13" s="88">
        <f t="shared" si="6"/>
        <v>0</v>
      </c>
      <c r="P13" s="89">
        <f t="shared" si="7"/>
        <v>2.6199999999999999E-3</v>
      </c>
      <c r="Q13" s="88">
        <f t="shared" si="8"/>
        <v>0</v>
      </c>
      <c r="R13" s="88">
        <f t="shared" si="9"/>
        <v>0</v>
      </c>
      <c r="S13" s="87">
        <v>0</v>
      </c>
      <c r="T13" s="86">
        <f t="shared" si="10"/>
        <v>0</v>
      </c>
      <c r="U13" s="85">
        <f t="shared" si="11"/>
        <v>0</v>
      </c>
    </row>
    <row r="14" spans="3:21" s="79" customFormat="1" x14ac:dyDescent="0.25">
      <c r="C14" s="108"/>
      <c r="D14" s="94" t="s">
        <v>228</v>
      </c>
      <c r="E14" s="94" t="s">
        <v>228</v>
      </c>
      <c r="F14" s="94">
        <v>5225</v>
      </c>
      <c r="G14" s="107"/>
      <c r="H14" s="87">
        <v>1</v>
      </c>
      <c r="I14" s="92">
        <f t="shared" si="1"/>
        <v>0</v>
      </c>
      <c r="J14" s="87">
        <v>1</v>
      </c>
      <c r="K14" s="92">
        <f t="shared" si="2"/>
        <v>0</v>
      </c>
      <c r="L14" s="91">
        <v>0</v>
      </c>
      <c r="M14" s="88">
        <f t="shared" si="4"/>
        <v>0</v>
      </c>
      <c r="N14" s="90">
        <f t="shared" si="5"/>
        <v>7.6499999999999999E-2</v>
      </c>
      <c r="O14" s="88">
        <f t="shared" si="6"/>
        <v>0</v>
      </c>
      <c r="P14" s="89">
        <f t="shared" si="7"/>
        <v>2.6199999999999999E-3</v>
      </c>
      <c r="Q14" s="88">
        <f t="shared" si="8"/>
        <v>0</v>
      </c>
      <c r="R14" s="88">
        <f t="shared" si="9"/>
        <v>0</v>
      </c>
      <c r="S14" s="87">
        <v>0</v>
      </c>
      <c r="T14" s="86">
        <f t="shared" si="10"/>
        <v>0</v>
      </c>
      <c r="U14" s="85">
        <f t="shared" si="11"/>
        <v>0</v>
      </c>
    </row>
    <row r="15" spans="3:21" s="79" customFormat="1" x14ac:dyDescent="0.25">
      <c r="C15" s="108"/>
      <c r="D15" s="94" t="s">
        <v>228</v>
      </c>
      <c r="E15" s="94" t="s">
        <v>228</v>
      </c>
      <c r="F15" s="94">
        <v>5225</v>
      </c>
      <c r="G15" s="107"/>
      <c r="H15" s="87">
        <v>1</v>
      </c>
      <c r="I15" s="92">
        <f t="shared" si="1"/>
        <v>0</v>
      </c>
      <c r="J15" s="87">
        <v>1</v>
      </c>
      <c r="K15" s="92">
        <f t="shared" si="2"/>
        <v>0</v>
      </c>
      <c r="L15" s="91">
        <v>0</v>
      </c>
      <c r="M15" s="88">
        <f t="shared" si="4"/>
        <v>0</v>
      </c>
      <c r="N15" s="90">
        <f t="shared" si="5"/>
        <v>7.6499999999999999E-2</v>
      </c>
      <c r="O15" s="88">
        <f t="shared" si="6"/>
        <v>0</v>
      </c>
      <c r="P15" s="89">
        <f t="shared" si="7"/>
        <v>2.6199999999999999E-3</v>
      </c>
      <c r="Q15" s="88">
        <f t="shared" si="8"/>
        <v>0</v>
      </c>
      <c r="R15" s="88">
        <f t="shared" si="9"/>
        <v>0</v>
      </c>
      <c r="S15" s="87">
        <v>0</v>
      </c>
      <c r="T15" s="86">
        <f t="shared" si="10"/>
        <v>0</v>
      </c>
      <c r="U15" s="85">
        <f t="shared" si="11"/>
        <v>0</v>
      </c>
    </row>
    <row r="16" spans="3:21" s="79" customFormat="1" x14ac:dyDescent="0.25">
      <c r="C16" s="108"/>
      <c r="D16" s="94" t="s">
        <v>228</v>
      </c>
      <c r="E16" s="94" t="s">
        <v>228</v>
      </c>
      <c r="F16" s="94">
        <v>5225</v>
      </c>
      <c r="G16" s="107"/>
      <c r="H16" s="87">
        <v>1</v>
      </c>
      <c r="I16" s="92">
        <f t="shared" si="1"/>
        <v>0</v>
      </c>
      <c r="J16" s="87">
        <v>1</v>
      </c>
      <c r="K16" s="92">
        <f t="shared" si="2"/>
        <v>0</v>
      </c>
      <c r="L16" s="91">
        <v>0</v>
      </c>
      <c r="M16" s="88">
        <f t="shared" si="4"/>
        <v>0</v>
      </c>
      <c r="N16" s="90">
        <f t="shared" si="5"/>
        <v>7.6499999999999999E-2</v>
      </c>
      <c r="O16" s="88">
        <f t="shared" si="6"/>
        <v>0</v>
      </c>
      <c r="P16" s="89">
        <f t="shared" si="7"/>
        <v>2.6199999999999999E-3</v>
      </c>
      <c r="Q16" s="88">
        <f t="shared" si="8"/>
        <v>0</v>
      </c>
      <c r="R16" s="88">
        <f t="shared" si="9"/>
        <v>0</v>
      </c>
      <c r="S16" s="87">
        <v>0</v>
      </c>
      <c r="T16" s="86">
        <f t="shared" si="10"/>
        <v>0</v>
      </c>
      <c r="U16" s="85">
        <f t="shared" si="11"/>
        <v>0</v>
      </c>
    </row>
    <row r="17" spans="3:21" s="79" customFormat="1" x14ac:dyDescent="0.25">
      <c r="C17" s="108"/>
      <c r="D17" s="94" t="s">
        <v>228</v>
      </c>
      <c r="E17" s="94" t="s">
        <v>228</v>
      </c>
      <c r="F17" s="94">
        <v>5225</v>
      </c>
      <c r="G17" s="107"/>
      <c r="H17" s="87">
        <v>1</v>
      </c>
      <c r="I17" s="92">
        <f t="shared" si="1"/>
        <v>0</v>
      </c>
      <c r="J17" s="87">
        <v>1</v>
      </c>
      <c r="K17" s="92">
        <f t="shared" si="2"/>
        <v>0</v>
      </c>
      <c r="L17" s="91">
        <v>0</v>
      </c>
      <c r="M17" s="88">
        <f t="shared" si="4"/>
        <v>0</v>
      </c>
      <c r="N17" s="90">
        <f t="shared" si="5"/>
        <v>7.6499999999999999E-2</v>
      </c>
      <c r="O17" s="88">
        <f t="shared" si="6"/>
        <v>0</v>
      </c>
      <c r="P17" s="89">
        <f t="shared" si="7"/>
        <v>2.6199999999999999E-3</v>
      </c>
      <c r="Q17" s="88">
        <f t="shared" si="8"/>
        <v>0</v>
      </c>
      <c r="R17" s="88">
        <f t="shared" si="9"/>
        <v>0</v>
      </c>
      <c r="S17" s="87">
        <v>0</v>
      </c>
      <c r="T17" s="86">
        <f t="shared" si="10"/>
        <v>0</v>
      </c>
      <c r="U17" s="85">
        <f t="shared" si="11"/>
        <v>0</v>
      </c>
    </row>
    <row r="18" spans="3:21" s="79" customFormat="1" x14ac:dyDescent="0.25">
      <c r="C18" s="106"/>
      <c r="D18" s="105" t="s">
        <v>228</v>
      </c>
      <c r="E18" s="105" t="s">
        <v>228</v>
      </c>
      <c r="F18" s="105">
        <v>5225</v>
      </c>
      <c r="G18" s="104"/>
      <c r="H18" s="98">
        <v>1</v>
      </c>
      <c r="I18" s="103">
        <f t="shared" si="1"/>
        <v>0</v>
      </c>
      <c r="J18" s="98">
        <v>1</v>
      </c>
      <c r="K18" s="103">
        <f t="shared" si="2"/>
        <v>0</v>
      </c>
      <c r="L18" s="102">
        <v>0</v>
      </c>
      <c r="M18" s="99">
        <f t="shared" si="4"/>
        <v>0</v>
      </c>
      <c r="N18" s="101">
        <f t="shared" si="5"/>
        <v>7.6499999999999999E-2</v>
      </c>
      <c r="O18" s="99">
        <f t="shared" si="6"/>
        <v>0</v>
      </c>
      <c r="P18" s="100">
        <f t="shared" si="7"/>
        <v>2.6199999999999999E-3</v>
      </c>
      <c r="Q18" s="99">
        <f t="shared" si="8"/>
        <v>0</v>
      </c>
      <c r="R18" s="99">
        <f t="shared" si="9"/>
        <v>0</v>
      </c>
      <c r="S18" s="98">
        <v>0</v>
      </c>
      <c r="T18" s="97">
        <f t="shared" si="10"/>
        <v>0</v>
      </c>
      <c r="U18" s="96">
        <f t="shared" si="11"/>
        <v>0</v>
      </c>
    </row>
    <row r="19" spans="3:21" s="79" customFormat="1" x14ac:dyDescent="0.25">
      <c r="C19" s="95"/>
      <c r="D19" s="94" t="s">
        <v>227</v>
      </c>
      <c r="E19" s="94" t="s">
        <v>226</v>
      </c>
      <c r="F19" s="94">
        <v>5128</v>
      </c>
      <c r="G19" s="93"/>
      <c r="H19" s="87">
        <v>1</v>
      </c>
      <c r="I19" s="92">
        <f t="shared" si="1"/>
        <v>0</v>
      </c>
      <c r="J19" s="87">
        <v>1</v>
      </c>
      <c r="K19" s="92">
        <f t="shared" si="2"/>
        <v>0</v>
      </c>
      <c r="L19" s="91">
        <v>0</v>
      </c>
      <c r="M19" s="88">
        <f t="shared" si="4"/>
        <v>0</v>
      </c>
      <c r="N19" s="90">
        <f t="shared" si="5"/>
        <v>7.6499999999999999E-2</v>
      </c>
      <c r="O19" s="88">
        <f t="shared" si="6"/>
        <v>0</v>
      </c>
      <c r="P19" s="89">
        <f t="shared" si="7"/>
        <v>2.6199999999999999E-3</v>
      </c>
      <c r="Q19" s="88">
        <f t="shared" si="8"/>
        <v>0</v>
      </c>
      <c r="R19" s="88">
        <f t="shared" si="9"/>
        <v>0</v>
      </c>
      <c r="S19" s="87">
        <v>1</v>
      </c>
      <c r="T19" s="86">
        <f t="shared" si="10"/>
        <v>0</v>
      </c>
      <c r="U19" s="85">
        <f t="shared" si="11"/>
        <v>0</v>
      </c>
    </row>
    <row r="20" spans="3:21" s="79" customFormat="1" x14ac:dyDescent="0.25">
      <c r="C20" s="95"/>
      <c r="D20" s="94" t="s">
        <v>227</v>
      </c>
      <c r="E20" s="94" t="s">
        <v>226</v>
      </c>
      <c r="F20" s="94">
        <v>5128</v>
      </c>
      <c r="G20" s="93"/>
      <c r="H20" s="87">
        <v>1</v>
      </c>
      <c r="I20" s="92">
        <f t="shared" si="1"/>
        <v>0</v>
      </c>
      <c r="J20" s="87">
        <v>1</v>
      </c>
      <c r="K20" s="92">
        <f t="shared" si="2"/>
        <v>0</v>
      </c>
      <c r="L20" s="91">
        <v>0</v>
      </c>
      <c r="M20" s="88">
        <f t="shared" si="4"/>
        <v>0</v>
      </c>
      <c r="N20" s="90">
        <f t="shared" si="5"/>
        <v>7.6499999999999999E-2</v>
      </c>
      <c r="O20" s="88">
        <f t="shared" si="6"/>
        <v>0</v>
      </c>
      <c r="P20" s="89">
        <f t="shared" si="7"/>
        <v>2.6199999999999999E-3</v>
      </c>
      <c r="Q20" s="88">
        <f t="shared" si="8"/>
        <v>0</v>
      </c>
      <c r="R20" s="88">
        <f t="shared" si="9"/>
        <v>0</v>
      </c>
      <c r="S20" s="87">
        <v>1</v>
      </c>
      <c r="T20" s="86">
        <f t="shared" si="10"/>
        <v>0</v>
      </c>
      <c r="U20" s="85">
        <f t="shared" si="11"/>
        <v>0</v>
      </c>
    </row>
    <row r="21" spans="3:21" s="79" customFormat="1" x14ac:dyDescent="0.25">
      <c r="C21" s="95"/>
      <c r="D21" s="94" t="s">
        <v>227</v>
      </c>
      <c r="E21" s="94" t="s">
        <v>226</v>
      </c>
      <c r="F21" s="94">
        <v>5128</v>
      </c>
      <c r="G21" s="93"/>
      <c r="H21" s="87">
        <v>1</v>
      </c>
      <c r="I21" s="92">
        <f t="shared" si="1"/>
        <v>0</v>
      </c>
      <c r="J21" s="87">
        <v>1</v>
      </c>
      <c r="K21" s="92">
        <f t="shared" si="2"/>
        <v>0</v>
      </c>
      <c r="L21" s="91">
        <v>0</v>
      </c>
      <c r="M21" s="88">
        <f t="shared" si="4"/>
        <v>0</v>
      </c>
      <c r="N21" s="90">
        <f t="shared" si="5"/>
        <v>7.6499999999999999E-2</v>
      </c>
      <c r="O21" s="88">
        <f t="shared" si="6"/>
        <v>0</v>
      </c>
      <c r="P21" s="89">
        <f t="shared" si="7"/>
        <v>2.6199999999999999E-3</v>
      </c>
      <c r="Q21" s="88">
        <f t="shared" si="8"/>
        <v>0</v>
      </c>
      <c r="R21" s="88">
        <f t="shared" si="9"/>
        <v>0</v>
      </c>
      <c r="S21" s="87">
        <v>1</v>
      </c>
      <c r="T21" s="86">
        <f t="shared" si="10"/>
        <v>0</v>
      </c>
      <c r="U21" s="85">
        <f t="shared" si="11"/>
        <v>0</v>
      </c>
    </row>
    <row r="22" spans="3:21" s="79" customFormat="1" x14ac:dyDescent="0.25">
      <c r="C22" s="95"/>
      <c r="D22" s="94" t="s">
        <v>227</v>
      </c>
      <c r="E22" s="94" t="s">
        <v>226</v>
      </c>
      <c r="F22" s="94">
        <v>5128</v>
      </c>
      <c r="G22" s="93"/>
      <c r="H22" s="87">
        <v>1</v>
      </c>
      <c r="I22" s="92">
        <f t="shared" si="1"/>
        <v>0</v>
      </c>
      <c r="J22" s="87">
        <v>1</v>
      </c>
      <c r="K22" s="92">
        <f t="shared" si="2"/>
        <v>0</v>
      </c>
      <c r="L22" s="91">
        <v>0</v>
      </c>
      <c r="M22" s="88">
        <f t="shared" si="4"/>
        <v>0</v>
      </c>
      <c r="N22" s="90">
        <f t="shared" si="5"/>
        <v>7.6499999999999999E-2</v>
      </c>
      <c r="O22" s="88">
        <f t="shared" si="6"/>
        <v>0</v>
      </c>
      <c r="P22" s="89">
        <f t="shared" si="7"/>
        <v>2.6199999999999999E-3</v>
      </c>
      <c r="Q22" s="88">
        <f t="shared" si="8"/>
        <v>0</v>
      </c>
      <c r="R22" s="88">
        <f t="shared" si="9"/>
        <v>0</v>
      </c>
      <c r="S22" s="87">
        <v>1</v>
      </c>
      <c r="T22" s="86">
        <f t="shared" si="10"/>
        <v>0</v>
      </c>
      <c r="U22" s="85">
        <f t="shared" si="11"/>
        <v>0</v>
      </c>
    </row>
    <row r="23" spans="3:21" s="79" customFormat="1" x14ac:dyDescent="0.25">
      <c r="C23" s="95"/>
      <c r="D23" s="94" t="s">
        <v>227</v>
      </c>
      <c r="E23" s="94" t="s">
        <v>226</v>
      </c>
      <c r="F23" s="94">
        <v>5128</v>
      </c>
      <c r="G23" s="93"/>
      <c r="H23" s="87">
        <v>1</v>
      </c>
      <c r="I23" s="92">
        <f t="shared" si="1"/>
        <v>0</v>
      </c>
      <c r="J23" s="87">
        <v>1</v>
      </c>
      <c r="K23" s="92">
        <f t="shared" si="2"/>
        <v>0</v>
      </c>
      <c r="L23" s="91">
        <v>0</v>
      </c>
      <c r="M23" s="88">
        <f t="shared" si="4"/>
        <v>0</v>
      </c>
      <c r="N23" s="90">
        <f t="shared" si="5"/>
        <v>7.6499999999999999E-2</v>
      </c>
      <c r="O23" s="88">
        <f t="shared" si="6"/>
        <v>0</v>
      </c>
      <c r="P23" s="89">
        <f t="shared" si="7"/>
        <v>2.6199999999999999E-3</v>
      </c>
      <c r="Q23" s="88">
        <f t="shared" si="8"/>
        <v>0</v>
      </c>
      <c r="R23" s="88">
        <f t="shared" si="9"/>
        <v>0</v>
      </c>
      <c r="S23" s="87">
        <v>1</v>
      </c>
      <c r="T23" s="86">
        <f t="shared" si="10"/>
        <v>0</v>
      </c>
      <c r="U23" s="85">
        <f t="shared" si="11"/>
        <v>0</v>
      </c>
    </row>
    <row r="24" spans="3:21" s="79" customFormat="1" x14ac:dyDescent="0.25">
      <c r="C24" s="95"/>
      <c r="D24" s="94" t="s">
        <v>227</v>
      </c>
      <c r="E24" s="94" t="s">
        <v>226</v>
      </c>
      <c r="F24" s="94">
        <v>5128</v>
      </c>
      <c r="G24" s="93"/>
      <c r="H24" s="87">
        <v>1</v>
      </c>
      <c r="I24" s="92">
        <f t="shared" si="1"/>
        <v>0</v>
      </c>
      <c r="J24" s="87">
        <v>1</v>
      </c>
      <c r="K24" s="92">
        <f t="shared" si="2"/>
        <v>0</v>
      </c>
      <c r="L24" s="91">
        <v>0</v>
      </c>
      <c r="M24" s="88">
        <f t="shared" si="4"/>
        <v>0</v>
      </c>
      <c r="N24" s="90">
        <f t="shared" si="5"/>
        <v>7.6499999999999999E-2</v>
      </c>
      <c r="O24" s="88">
        <f t="shared" si="6"/>
        <v>0</v>
      </c>
      <c r="P24" s="89">
        <f t="shared" si="7"/>
        <v>2.6199999999999999E-3</v>
      </c>
      <c r="Q24" s="88">
        <f t="shared" si="8"/>
        <v>0</v>
      </c>
      <c r="R24" s="88">
        <f t="shared" si="9"/>
        <v>0</v>
      </c>
      <c r="S24" s="87">
        <v>1</v>
      </c>
      <c r="T24" s="86">
        <f t="shared" si="10"/>
        <v>0</v>
      </c>
      <c r="U24" s="85">
        <f t="shared" si="11"/>
        <v>0</v>
      </c>
    </row>
    <row r="25" spans="3:21" s="79" customFormat="1" x14ac:dyDescent="0.25">
      <c r="C25" s="95"/>
      <c r="D25" s="94" t="s">
        <v>227</v>
      </c>
      <c r="E25" s="94" t="s">
        <v>226</v>
      </c>
      <c r="F25" s="94">
        <v>5128</v>
      </c>
      <c r="G25" s="93"/>
      <c r="H25" s="87">
        <v>1</v>
      </c>
      <c r="I25" s="92">
        <f t="shared" si="1"/>
        <v>0</v>
      </c>
      <c r="J25" s="87">
        <v>1</v>
      </c>
      <c r="K25" s="92">
        <f t="shared" si="2"/>
        <v>0</v>
      </c>
      <c r="L25" s="91">
        <v>0</v>
      </c>
      <c r="M25" s="88">
        <f t="shared" si="4"/>
        <v>0</v>
      </c>
      <c r="N25" s="90">
        <f t="shared" si="5"/>
        <v>7.6499999999999999E-2</v>
      </c>
      <c r="O25" s="88">
        <f t="shared" si="6"/>
        <v>0</v>
      </c>
      <c r="P25" s="89">
        <f t="shared" si="7"/>
        <v>2.6199999999999999E-3</v>
      </c>
      <c r="Q25" s="88">
        <f t="shared" si="8"/>
        <v>0</v>
      </c>
      <c r="R25" s="88">
        <f t="shared" si="9"/>
        <v>0</v>
      </c>
      <c r="S25" s="87">
        <v>1</v>
      </c>
      <c r="T25" s="86">
        <f t="shared" si="10"/>
        <v>0</v>
      </c>
      <c r="U25" s="85">
        <f t="shared" si="11"/>
        <v>0</v>
      </c>
    </row>
    <row r="26" spans="3:21" s="79" customFormat="1" x14ac:dyDescent="0.25">
      <c r="C26" s="95"/>
      <c r="D26" s="94" t="s">
        <v>227</v>
      </c>
      <c r="E26" s="94" t="s">
        <v>226</v>
      </c>
      <c r="F26" s="94">
        <v>5128</v>
      </c>
      <c r="G26" s="93"/>
      <c r="H26" s="87">
        <v>1</v>
      </c>
      <c r="I26" s="92">
        <f t="shared" si="1"/>
        <v>0</v>
      </c>
      <c r="J26" s="87">
        <v>1</v>
      </c>
      <c r="K26" s="92">
        <f t="shared" si="2"/>
        <v>0</v>
      </c>
      <c r="L26" s="91">
        <v>0</v>
      </c>
      <c r="M26" s="88">
        <f t="shared" si="4"/>
        <v>0</v>
      </c>
      <c r="N26" s="90">
        <f t="shared" si="5"/>
        <v>7.6499999999999999E-2</v>
      </c>
      <c r="O26" s="88">
        <f t="shared" si="6"/>
        <v>0</v>
      </c>
      <c r="P26" s="89">
        <f t="shared" si="7"/>
        <v>2.6199999999999999E-3</v>
      </c>
      <c r="Q26" s="88">
        <f t="shared" si="8"/>
        <v>0</v>
      </c>
      <c r="R26" s="88">
        <f t="shared" si="9"/>
        <v>0</v>
      </c>
      <c r="S26" s="87">
        <v>1</v>
      </c>
      <c r="T26" s="86">
        <f t="shared" si="10"/>
        <v>0</v>
      </c>
      <c r="U26" s="85">
        <f t="shared" si="11"/>
        <v>0</v>
      </c>
    </row>
    <row r="28" spans="3:21" x14ac:dyDescent="0.25">
      <c r="G28" s="1">
        <f>SUM(G3:G27)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FY25 Comp Absence Liability</vt:lpstr>
      <vt:lpstr>6.30.25 Liability Calc</vt:lpstr>
      <vt:lpstr>6.30.25 Multifund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Kover, Evelyn (OFM)</dc:creator>
  <cp:lastModifiedBy>Kover, Evelyn (OFM)</cp:lastModifiedBy>
  <dcterms:created xsi:type="dcterms:W3CDTF">2025-07-30T22:18:11Z</dcterms:created>
  <dcterms:modified xsi:type="dcterms:W3CDTF">2025-07-31T13:38:14Z</dcterms:modified>
</cp:coreProperties>
</file>