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SWA\CAFR\CAFR\Working_Files\Compensated_Absences\FY25\FY25 Ending Balances Calculators\"/>
    </mc:Choice>
  </mc:AlternateContent>
  <xr:revisionPtr revIDLastSave="0" documentId="13_ncr:1_{04D788CA-7BE9-4ACA-9279-EEB07DFE4272}" xr6:coauthVersionLast="47" xr6:coauthVersionMax="47" xr10:uidLastSave="{00000000-0000-0000-0000-000000000000}"/>
  <bookViews>
    <workbookView xWindow="-120" yWindow="-120" windowWidth="25440" windowHeight="15390" xr2:uid="{8D617403-7017-4D6D-8665-47655712A704}"/>
  </bookViews>
  <sheets>
    <sheet name="6.30.25 High Ed Liability Calc" sheetId="1" r:id="rId1"/>
    <sheet name="6.30.25 High Ed Multifund Calc" sheetId="2" r:id="rId2"/>
  </sheets>
  <externalReferences>
    <externalReference r:id="rId3"/>
  </externalReferences>
  <definedNames>
    <definedName name="BILL_AMOUNT">#REF!</definedName>
    <definedName name="EASTSIDE">#N/A</definedName>
    <definedName name="EP_2ND">#N/A</definedName>
    <definedName name="EP_3RD">#N/A</definedName>
    <definedName name="EP_4TH">#N/A</definedName>
    <definedName name="EP_6TH">#N/A</definedName>
    <definedName name="EVERETT">#N/A</definedName>
    <definedName name="KELSO">#REF!</definedName>
    <definedName name="LEGION">#N/A</definedName>
    <definedName name="LEGION_WAY">#N/A</definedName>
    <definedName name="MOUNT_VERNON">#N/A</definedName>
    <definedName name="PASCO">#N/A</definedName>
    <definedName name="POSTAGE">#REF!</definedName>
    <definedName name="Print_Area_MI">#REF!</definedName>
    <definedName name="PRORATE">#REF!</definedName>
    <definedName name="PRORATION">#REF!</definedName>
    <definedName name="RENTON">#N/A</definedName>
    <definedName name="SEATTLE">#N/A</definedName>
    <definedName name="SPOKANE">#N/A</definedName>
    <definedName name="TACOMA">#N/A</definedName>
    <definedName name="TUMWATER">#N/A</definedName>
    <definedName name="VANCOUVER">#N/A</definedName>
    <definedName name="WALLA_WALLA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M1" i="2"/>
  <c r="H3" i="2"/>
  <c r="I3" i="2" s="1"/>
  <c r="K3" i="2" s="1"/>
  <c r="N3" i="2"/>
  <c r="P3" i="2"/>
  <c r="U3" i="2"/>
  <c r="H4" i="2"/>
  <c r="I4" i="2" s="1"/>
  <c r="K4" i="2" s="1"/>
  <c r="N4" i="2"/>
  <c r="P4" i="2"/>
  <c r="U4" i="2"/>
  <c r="H5" i="2"/>
  <c r="I5" i="2"/>
  <c r="K5" i="2"/>
  <c r="L5" i="2" s="1"/>
  <c r="N5" i="2"/>
  <c r="P5" i="2"/>
  <c r="U5" i="2"/>
  <c r="H6" i="2"/>
  <c r="I6" i="2"/>
  <c r="K6" i="2" s="1"/>
  <c r="N6" i="2"/>
  <c r="P6" i="2"/>
  <c r="U6" i="2"/>
  <c r="H7" i="2"/>
  <c r="I7" i="2" s="1"/>
  <c r="K7" i="2" s="1"/>
  <c r="N7" i="2"/>
  <c r="P7" i="2"/>
  <c r="U7" i="2"/>
  <c r="H8" i="2"/>
  <c r="I8" i="2" s="1"/>
  <c r="K8" i="2" s="1"/>
  <c r="N8" i="2"/>
  <c r="P8" i="2"/>
  <c r="U8" i="2"/>
  <c r="H9" i="2"/>
  <c r="I9" i="2"/>
  <c r="K9" i="2"/>
  <c r="L9" i="2" s="1"/>
  <c r="N9" i="2"/>
  <c r="P9" i="2"/>
  <c r="U9" i="2"/>
  <c r="H10" i="2"/>
  <c r="I10" i="2"/>
  <c r="K10" i="2" s="1"/>
  <c r="N10" i="2"/>
  <c r="P10" i="2"/>
  <c r="U10" i="2"/>
  <c r="I11" i="2"/>
  <c r="K11" i="2" s="1"/>
  <c r="M11" i="2" s="1"/>
  <c r="N11" i="2"/>
  <c r="P11" i="2"/>
  <c r="U11" i="2"/>
  <c r="I12" i="2"/>
  <c r="K12" i="2"/>
  <c r="M12" i="2"/>
  <c r="N12" i="2"/>
  <c r="P12" i="2"/>
  <c r="U12" i="2"/>
  <c r="I13" i="2"/>
  <c r="K13" i="2" s="1"/>
  <c r="M13" i="2" s="1"/>
  <c r="N13" i="2"/>
  <c r="P13" i="2"/>
  <c r="U13" i="2"/>
  <c r="I14" i="2"/>
  <c r="K14" i="2"/>
  <c r="M14" i="2"/>
  <c r="O14" i="2" s="1"/>
  <c r="N14" i="2"/>
  <c r="P14" i="2"/>
  <c r="U14" i="2"/>
  <c r="I15" i="2"/>
  <c r="K15" i="2" s="1"/>
  <c r="M15" i="2" s="1"/>
  <c r="N15" i="2"/>
  <c r="P15" i="2"/>
  <c r="U15" i="2"/>
  <c r="I16" i="2"/>
  <c r="K16" i="2"/>
  <c r="M16" i="2"/>
  <c r="N16" i="2"/>
  <c r="P16" i="2"/>
  <c r="U16" i="2"/>
  <c r="I17" i="2"/>
  <c r="K17" i="2" s="1"/>
  <c r="M17" i="2" s="1"/>
  <c r="N17" i="2"/>
  <c r="P17" i="2"/>
  <c r="U17" i="2"/>
  <c r="I18" i="2"/>
  <c r="K18" i="2"/>
  <c r="M18" i="2"/>
  <c r="N18" i="2"/>
  <c r="P18" i="2"/>
  <c r="U18" i="2"/>
  <c r="I19" i="2"/>
  <c r="K19" i="2" s="1"/>
  <c r="M19" i="2" s="1"/>
  <c r="N19" i="2"/>
  <c r="P19" i="2"/>
  <c r="U19" i="2"/>
  <c r="I20" i="2"/>
  <c r="K20" i="2"/>
  <c r="M20" i="2"/>
  <c r="N20" i="2"/>
  <c r="P20" i="2"/>
  <c r="U20" i="2"/>
  <c r="I21" i="2"/>
  <c r="K21" i="2"/>
  <c r="M21" i="2" s="1"/>
  <c r="N21" i="2"/>
  <c r="P21" i="2"/>
  <c r="U21" i="2"/>
  <c r="I22" i="2"/>
  <c r="K22" i="2"/>
  <c r="M22" i="2"/>
  <c r="O22" i="2" s="1"/>
  <c r="N22" i="2"/>
  <c r="P22" i="2"/>
  <c r="U22" i="2"/>
  <c r="I23" i="2"/>
  <c r="K23" i="2"/>
  <c r="M23" i="2" s="1"/>
  <c r="N23" i="2"/>
  <c r="P23" i="2"/>
  <c r="U23" i="2"/>
  <c r="I24" i="2"/>
  <c r="K24" i="2"/>
  <c r="M24" i="2"/>
  <c r="O24" i="2" s="1"/>
  <c r="N24" i="2"/>
  <c r="P24" i="2"/>
  <c r="U24" i="2"/>
  <c r="I25" i="2"/>
  <c r="K25" i="2"/>
  <c r="M25" i="2" s="1"/>
  <c r="N25" i="2"/>
  <c r="P25" i="2"/>
  <c r="U25" i="2"/>
  <c r="I26" i="2"/>
  <c r="K26" i="2"/>
  <c r="M26" i="2"/>
  <c r="N26" i="2"/>
  <c r="P26" i="2"/>
  <c r="U26" i="2"/>
  <c r="G28" i="2"/>
  <c r="F7" i="1"/>
  <c r="H7" i="1" s="1"/>
  <c r="F11" i="1"/>
  <c r="K11" i="1" s="1"/>
  <c r="F14" i="1"/>
  <c r="K14" i="1" s="1"/>
  <c r="M14" i="1"/>
  <c r="F15" i="1"/>
  <c r="K15" i="1" s="1"/>
  <c r="F16" i="1"/>
  <c r="K16" i="1"/>
  <c r="M16" i="1"/>
  <c r="P16" i="1" s="1"/>
  <c r="F17" i="1"/>
  <c r="K17" i="1" s="1"/>
  <c r="F18" i="1"/>
  <c r="K18" i="1" s="1"/>
  <c r="M18" i="1"/>
  <c r="P18" i="1" s="1"/>
  <c r="C19" i="1"/>
  <c r="C21" i="1" s="1"/>
  <c r="F21" i="1"/>
  <c r="N21" i="1"/>
  <c r="Q19" i="2" l="1"/>
  <c r="O19" i="2"/>
  <c r="R19" i="2" s="1"/>
  <c r="V19" i="2" s="1"/>
  <c r="Q23" i="2"/>
  <c r="O23" i="2"/>
  <c r="R23" i="2" s="1"/>
  <c r="V23" i="2" s="1"/>
  <c r="Q17" i="2"/>
  <c r="R17" i="2" s="1"/>
  <c r="V17" i="2" s="1"/>
  <c r="O17" i="2"/>
  <c r="L4" i="2"/>
  <c r="M4" i="2" s="1"/>
  <c r="O4" i="2" s="1"/>
  <c r="Q15" i="2"/>
  <c r="O15" i="2"/>
  <c r="R15" i="2" s="1"/>
  <c r="V15" i="2" s="1"/>
  <c r="L10" i="2"/>
  <c r="Q21" i="2"/>
  <c r="O21" i="2"/>
  <c r="R21" i="2" s="1"/>
  <c r="V21" i="2" s="1"/>
  <c r="Q9" i="2"/>
  <c r="Q13" i="2"/>
  <c r="O13" i="2"/>
  <c r="R13" i="2" s="1"/>
  <c r="V13" i="2" s="1"/>
  <c r="L3" i="2"/>
  <c r="Q11" i="2"/>
  <c r="O11" i="2"/>
  <c r="R11" i="2" s="1"/>
  <c r="V11" i="2" s="1"/>
  <c r="L7" i="2"/>
  <c r="M7" i="2"/>
  <c r="O7" i="2" s="1"/>
  <c r="Q25" i="2"/>
  <c r="R25" i="2" s="1"/>
  <c r="V25" i="2" s="1"/>
  <c r="O25" i="2"/>
  <c r="L8" i="2"/>
  <c r="M8" i="2" s="1"/>
  <c r="O8" i="2" s="1"/>
  <c r="L6" i="2"/>
  <c r="M6" i="2"/>
  <c r="O6" i="2" s="1"/>
  <c r="R24" i="2"/>
  <c r="V24" i="2" s="1"/>
  <c r="R22" i="2"/>
  <c r="V22" i="2" s="1"/>
  <c r="Q26" i="2"/>
  <c r="Q24" i="2"/>
  <c r="Q22" i="2"/>
  <c r="Q20" i="2"/>
  <c r="Q18" i="2"/>
  <c r="Q16" i="2"/>
  <c r="Q14" i="2"/>
  <c r="Q12" i="2"/>
  <c r="R14" i="2"/>
  <c r="V14" i="2" s="1"/>
  <c r="O26" i="2"/>
  <c r="R26" i="2" s="1"/>
  <c r="V26" i="2" s="1"/>
  <c r="O20" i="2"/>
  <c r="R20" i="2" s="1"/>
  <c r="V20" i="2" s="1"/>
  <c r="O18" i="2"/>
  <c r="R18" i="2" s="1"/>
  <c r="V18" i="2" s="1"/>
  <c r="O16" i="2"/>
  <c r="R16" i="2" s="1"/>
  <c r="V16" i="2" s="1"/>
  <c r="O12" i="2"/>
  <c r="R12" i="2" s="1"/>
  <c r="V12" i="2" s="1"/>
  <c r="M9" i="2"/>
  <c r="O9" i="2" s="1"/>
  <c r="M5" i="2"/>
  <c r="O5" i="2" s="1"/>
  <c r="R16" i="1"/>
  <c r="S16" i="1"/>
  <c r="P14" i="1"/>
  <c r="R18" i="1"/>
  <c r="S18" i="1" s="1"/>
  <c r="M7" i="1"/>
  <c r="P7" i="1" s="1"/>
  <c r="I8" i="1"/>
  <c r="M17" i="1"/>
  <c r="P17" i="1" s="1"/>
  <c r="M11" i="1"/>
  <c r="P11" i="1" s="1"/>
  <c r="M15" i="1"/>
  <c r="P15" i="1" s="1"/>
  <c r="X20" i="2" l="1"/>
  <c r="Y20" i="2" s="1"/>
  <c r="X25" i="2"/>
  <c r="Y25" i="2" s="1"/>
  <c r="X13" i="2"/>
  <c r="Y13" i="2" s="1"/>
  <c r="X23" i="2"/>
  <c r="Y23" i="2" s="1"/>
  <c r="X11" i="2"/>
  <c r="Y11" i="2" s="1"/>
  <c r="Y26" i="2"/>
  <c r="X26" i="2"/>
  <c r="X16" i="2"/>
  <c r="Y16" i="2" s="1"/>
  <c r="X19" i="2"/>
  <c r="Y19" i="2"/>
  <c r="X21" i="2"/>
  <c r="Y21" i="2" s="1"/>
  <c r="Y17" i="2"/>
  <c r="X17" i="2"/>
  <c r="X12" i="2"/>
  <c r="Y12" i="2" s="1"/>
  <c r="X15" i="2"/>
  <c r="Y15" i="2"/>
  <c r="X18" i="2"/>
  <c r="Y18" i="2" s="1"/>
  <c r="X24" i="2"/>
  <c r="Y24" i="2" s="1"/>
  <c r="Q7" i="2"/>
  <c r="R7" i="2"/>
  <c r="V7" i="2" s="1"/>
  <c r="Q6" i="2"/>
  <c r="R6" i="2" s="1"/>
  <c r="V6" i="2" s="1"/>
  <c r="X22" i="2"/>
  <c r="Y22" i="2" s="1"/>
  <c r="Q8" i="2"/>
  <c r="R8" i="2" s="1"/>
  <c r="V8" i="2" s="1"/>
  <c r="Q5" i="2"/>
  <c r="R5" i="2" s="1"/>
  <c r="V5" i="2" s="1"/>
  <c r="R4" i="2"/>
  <c r="V4" i="2" s="1"/>
  <c r="Q4" i="2"/>
  <c r="X14" i="2"/>
  <c r="Y14" i="2" s="1"/>
  <c r="M3" i="2"/>
  <c r="O3" i="2" s="1"/>
  <c r="R9" i="2"/>
  <c r="V9" i="2" s="1"/>
  <c r="M10" i="2"/>
  <c r="O10" i="2" s="1"/>
  <c r="M8" i="1"/>
  <c r="M21" i="1" s="1"/>
  <c r="K8" i="1"/>
  <c r="K21" i="1" s="1"/>
  <c r="R7" i="1"/>
  <c r="S7" i="1" s="1"/>
  <c r="P19" i="1"/>
  <c r="R14" i="1"/>
  <c r="R11" i="1"/>
  <c r="S11" i="1" s="1"/>
  <c r="R15" i="1"/>
  <c r="S15" i="1"/>
  <c r="R17" i="1"/>
  <c r="S17" i="1" s="1"/>
  <c r="X8" i="2" l="1"/>
  <c r="Y8" i="2" s="1"/>
  <c r="X5" i="2"/>
  <c r="Y5" i="2" s="1"/>
  <c r="X6" i="2"/>
  <c r="Y6" i="2" s="1"/>
  <c r="X4" i="2"/>
  <c r="Y4" i="2" s="1"/>
  <c r="Q10" i="2"/>
  <c r="R10" i="2"/>
  <c r="V10" i="2" s="1"/>
  <c r="X7" i="2"/>
  <c r="Y7" i="2" s="1"/>
  <c r="X9" i="2"/>
  <c r="Y9" i="2"/>
  <c r="Q3" i="2"/>
  <c r="R3" i="2" s="1"/>
  <c r="V3" i="2" s="1"/>
  <c r="R19" i="1"/>
  <c r="R21" i="1"/>
  <c r="P8" i="1"/>
  <c r="S8" i="1" s="1"/>
  <c r="S14" i="1"/>
  <c r="S19" i="1" s="1"/>
  <c r="P21" i="1" l="1"/>
  <c r="S21" i="1"/>
  <c r="V28" i="2"/>
  <c r="X3" i="2"/>
  <c r="Y3" i="2" s="1"/>
  <c r="X10" i="2"/>
  <c r="Y10" i="2" s="1"/>
  <c r="R23" i="1"/>
  <c r="T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tc={D8325AEC-6CD9-4492-BFF8-1FE64ABF98F2}</author>
    <author>tc={0E623368-9E0F-4E51-B515-54F6062912B4}</author>
    <author>tc={476DB6A9-FB74-47CB-91B3-3818442A4B28}</author>
    <author>tc={9D601F9A-8B06-4364-9CAE-E17535FB7C25}</author>
    <author>tc={EC6030F0-915E-4E85-9CA3-A8E49C8DA81D}</author>
  </authors>
  <commentList>
    <comment ref="H1" authorId="0" shapeId="0" xr:uid="{D8325AEC-6CD9-4492-BFF8-1FE64ABF98F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current percentage provided by actuary for FY25. Update percentage for sick leave buyout provided by actuary in future years as needed.</t>
      </text>
    </comment>
    <comment ref="L1" authorId="1" shapeId="0" xr:uid="{0E623368-9E0F-4E51-B515-54F6062912B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 all sick leave buy out VEBA, if yes enter 100%, if no enter percentage of sick leave buyout that goes to VEBA account.
</t>
      </text>
    </comment>
    <comment ref="M1" authorId="2" shapeId="0" xr:uid="{476DB6A9-FB74-47CB-91B3-3818442A4B2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Of the 85% leave actuary expects to be used for buyout, this is the buyout percentage not going to VEBA accounts.  Automatically adjusts to remainder after VEBA percentage is entered.
 </t>
      </text>
    </comment>
    <comment ref="N1" authorId="3" shapeId="0" xr:uid="{9D601F9A-8B06-4364-9CAE-E17535FB7C25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if changes.</t>
      </text>
    </comment>
    <comment ref="P1" authorId="4" shapeId="0" xr:uid="{EC6030F0-915E-4E85-9CA3-A8E49C8DA81D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for 2025. Update in future years.</t>
      </text>
    </comment>
  </commentList>
</comments>
</file>

<file path=xl/sharedStrings.xml><?xml version="1.0" encoding="utf-8"?>
<sst xmlns="http://schemas.openxmlformats.org/spreadsheetml/2006/main" count="122" uniqueCount="77">
  <si>
    <t>TOTAL COMPENSATED ABSENCE LIABILITY</t>
  </si>
  <si>
    <t>Total liability for other leave types</t>
  </si>
  <si>
    <t>39 (Holiday Credits)</t>
  </si>
  <si>
    <t>Holiday Credits</t>
  </si>
  <si>
    <t>41 (Shared Leave), 45 (PH - Shared Leave Donation)</t>
  </si>
  <si>
    <t>Shared Leave Received</t>
  </si>
  <si>
    <t>5128 for all of this liability.</t>
  </si>
  <si>
    <t>37 (Exchange Time)</t>
  </si>
  <si>
    <t>Exchange and Holiday Time</t>
  </si>
  <si>
    <t>has a yearly expiration date.</t>
  </si>
  <si>
    <t>42 (Personal Holiday – Shift)</t>
  </si>
  <si>
    <t>Personal Holiday</t>
  </si>
  <si>
    <t>This leave should be used before other leave and/or</t>
  </si>
  <si>
    <t>35 (Compensatory Time)</t>
  </si>
  <si>
    <t>Compensatory Time</t>
  </si>
  <si>
    <t>the liability is long term, 5225 is the norm for this liability.</t>
  </si>
  <si>
    <t>OTHER LEAVE TYPES</t>
  </si>
  <si>
    <t xml:space="preserve">one year will be leave earned in the year and </t>
  </si>
  <si>
    <t xml:space="preserve">Using LIFO, expectation that leave used within </t>
  </si>
  <si>
    <t>31 (Vacation), 34 (Justified Excess Vacation), and 40 (Excess Vacation Accrual)</t>
  </si>
  <si>
    <t>VACATION LEAVE</t>
  </si>
  <si>
    <t>is the norm for all of this liability.</t>
  </si>
  <si>
    <t>leave buyout will be older leave therefore 5227</t>
  </si>
  <si>
    <t>30 (Sick)</t>
  </si>
  <si>
    <t>SICK LEAVE</t>
  </si>
  <si>
    <t xml:space="preserve">Using LIFO expectation that leave used within </t>
  </si>
  <si>
    <t>AFRS GLs</t>
  </si>
  <si>
    <t>LT Portion</t>
  </si>
  <si>
    <t>ST portion</t>
  </si>
  <si>
    <t>Total Cash out Value</t>
  </si>
  <si>
    <t>Classification</t>
  </si>
  <si>
    <t>PFML Cost</t>
  </si>
  <si>
    <t>PFML</t>
  </si>
  <si>
    <t>Medicare and Social Security taxes (FICA) Cost</t>
  </si>
  <si>
    <t>Medicare and Social Security taxes (FICA)</t>
  </si>
  <si>
    <t>Not VEBA (subject to Medicare and S.S.)</t>
  </si>
  <si>
    <t>Leave Balance
(Dollar Value)</t>
  </si>
  <si>
    <t>% expected to be used in 1 year</t>
  </si>
  <si>
    <t>Total</t>
  </si>
  <si>
    <t>Add Salary-Related Payments</t>
  </si>
  <si>
    <t>Portion Contributed to VEBA (not subject to Medicare &amp; S.S.)</t>
  </si>
  <si>
    <t>Cash Out Value</t>
  </si>
  <si>
    <t>Percentage of Leave Balance (based on yearly est by OSA)</t>
  </si>
  <si>
    <t>June 30, 2025</t>
  </si>
  <si>
    <t>HRMS Quota Types</t>
  </si>
  <si>
    <t>Purpose: To calculate compensated absence liability for state agencies as of June 30, 2025</t>
  </si>
  <si>
    <t>Other Comp</t>
  </si>
  <si>
    <t>Other</t>
  </si>
  <si>
    <t>Vacation</t>
  </si>
  <si>
    <t>Sick</t>
  </si>
  <si>
    <t>LT Portion (V-X)</t>
  </si>
  <si>
    <t>ST Portion (V*W)</t>
  </si>
  <si>
    <t>Enter %  Expected to be used in 1 year, using LIFO assumption expected percentages below unless exceptions.</t>
  </si>
  <si>
    <t>Updated Total Liability (R+U)</t>
  </si>
  <si>
    <t>Total HERP/SBRP (25% of 85% S/L, 100% others) (S+T*85%*25%)</t>
  </si>
  <si>
    <t>Enter full SBRP if applicable</t>
  </si>
  <si>
    <t>Enter full HERP if applicable</t>
  </si>
  <si>
    <t>Total Liability (L+M+O+Q)</t>
  </si>
  <si>
    <t>PFML Liability Value (Charged on VEBA and NOT VEBA  (L+M)*P)</t>
  </si>
  <si>
    <t>PFML Rate</t>
  </si>
  <si>
    <t>S.S.and Medicare Liability Value Charged on NOT VEBA (M*N)</t>
  </si>
  <si>
    <t>S.S. and Medicare Rate</t>
  </si>
  <si>
    <t>NOT VEBA (M1% SICK, 100% Vac/Other) (SS,Med,and PFML)</t>
  </si>
  <si>
    <t>VEBA (K x L1 for sick, 0 for Vac,Other) (PFML Only)</t>
  </si>
  <si>
    <t xml:space="preserve">Cash out Value </t>
  </si>
  <si>
    <t>Cash out Multiplier</t>
  </si>
  <si>
    <t>Leave Liab Bal</t>
  </si>
  <si>
    <t>Percentage of Leave Balance expected to use/cash out</t>
  </si>
  <si>
    <t>Enter Ending Leave Balance Value</t>
  </si>
  <si>
    <t>Liability GL</t>
  </si>
  <si>
    <t>GL Type</t>
  </si>
  <si>
    <t>Leave type</t>
  </si>
  <si>
    <t>Fund</t>
  </si>
  <si>
    <t>Colleges Only and only if applicable</t>
  </si>
  <si>
    <t>VEBA % to be entered              NOT VEBA  calculated based on VEBA%</t>
  </si>
  <si>
    <r>
      <t xml:space="preserve">HERP </t>
    </r>
    <r>
      <rPr>
        <b/>
        <sz val="11"/>
        <color rgb="FFFF0000"/>
        <rFont val="Calibri"/>
        <family val="2"/>
      </rPr>
      <t>if applicable</t>
    </r>
    <r>
      <rPr>
        <b/>
        <sz val="11"/>
        <color theme="1"/>
        <rFont val="Calibri"/>
        <family val="2"/>
      </rPr>
      <t xml:space="preserve"> (Higher Ed Only)</t>
    </r>
  </si>
  <si>
    <r>
      <t xml:space="preserve">SBRP </t>
    </r>
    <r>
      <rPr>
        <b/>
        <sz val="11"/>
        <color rgb="FFFF0000"/>
        <rFont val="Calibri"/>
        <family val="2"/>
      </rPr>
      <t>if applicable</t>
    </r>
    <r>
      <rPr>
        <b/>
        <sz val="11"/>
        <color theme="1"/>
        <rFont val="Calibri"/>
        <family val="2"/>
      </rPr>
      <t xml:space="preserve"> (Higher Ed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</si>
</sst>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000_);_(* \(#,##0.0000\);_(* &quot;-&quot;??_);_(@_)"/>
    <numFmt numFmtId="166" formatCode="0.0%"/>
    <numFmt numFmtId="167" formatCode="_(* #,##0.00000_);_(* \(#,##0.0000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theme="1"/>
      <name val="Calibri Light"/>
      <family val="2"/>
    </font>
    <font>
      <sz val="9"/>
      <color indexed="81"/>
      <name val="Tahoma"/>
      <charset val="1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DFBBB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44" fontId="4" fillId="0" borderId="0" xfId="0" applyNumberFormat="1" applyFont="1"/>
    <xf numFmtId="43" fontId="4" fillId="0" borderId="0" xfId="1" applyFont="1"/>
    <xf numFmtId="43" fontId="4" fillId="0" borderId="1" xfId="1" applyFont="1" applyBorder="1"/>
    <xf numFmtId="43" fontId="4" fillId="0" borderId="0" xfId="0" applyNumberFormat="1" applyFont="1"/>
    <xf numFmtId="164" fontId="4" fillId="0" borderId="0" xfId="3" applyNumberFormat="1" applyFont="1"/>
    <xf numFmtId="4" fontId="4" fillId="0" borderId="0" xfId="0" applyNumberFormat="1" applyFont="1"/>
    <xf numFmtId="44" fontId="5" fillId="0" borderId="2" xfId="0" applyNumberFormat="1" applyFont="1" applyBorder="1"/>
    <xf numFmtId="43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indent="1"/>
    </xf>
    <xf numFmtId="44" fontId="5" fillId="0" borderId="3" xfId="0" applyNumberFormat="1" applyFont="1" applyBorder="1"/>
    <xf numFmtId="166" fontId="4" fillId="0" borderId="3" xfId="3" applyNumberFormat="1" applyFont="1" applyBorder="1"/>
    <xf numFmtId="44" fontId="5" fillId="0" borderId="3" xfId="2" applyFont="1" applyBorder="1"/>
    <xf numFmtId="43" fontId="5" fillId="0" borderId="0" xfId="1" applyFont="1"/>
    <xf numFmtId="43" fontId="5" fillId="0" borderId="0" xfId="1" applyFont="1" applyFill="1"/>
    <xf numFmtId="0" fontId="5" fillId="0" borderId="0" xfId="0" applyFont="1" applyAlignment="1">
      <alignment horizontal="left" indent="2"/>
    </xf>
    <xf numFmtId="166" fontId="4" fillId="2" borderId="0" xfId="3" applyNumberFormat="1" applyFont="1" applyFill="1"/>
    <xf numFmtId="43" fontId="4" fillId="3" borderId="0" xfId="1" applyFont="1" applyFill="1" applyAlignment="1">
      <alignment horizontal="center"/>
    </xf>
    <xf numFmtId="43" fontId="4" fillId="0" borderId="0" xfId="1" applyFont="1" applyFill="1" applyAlignment="1">
      <alignment horizontal="center"/>
    </xf>
    <xf numFmtId="164" fontId="4" fillId="0" borderId="0" xfId="3" applyNumberFormat="1" applyFont="1" applyFill="1" applyAlignment="1">
      <alignment horizontal="center"/>
    </xf>
    <xf numFmtId="165" fontId="4" fillId="0" borderId="0" xfId="1" applyNumberFormat="1" applyFont="1" applyAlignment="1">
      <alignment horizontal="center"/>
    </xf>
    <xf numFmtId="10" fontId="4" fillId="0" borderId="0" xfId="3" applyNumberFormat="1" applyFont="1" applyFill="1" applyAlignment="1">
      <alignment horizontal="center"/>
    </xf>
    <xf numFmtId="43" fontId="4" fillId="4" borderId="0" xfId="1" applyFont="1" applyFill="1" applyAlignment="1">
      <alignment horizontal="right"/>
    </xf>
    <xf numFmtId="43" fontId="4" fillId="0" borderId="0" xfId="1" applyFont="1" applyAlignment="1">
      <alignment horizontal="right"/>
    </xf>
    <xf numFmtId="9" fontId="4" fillId="0" borderId="0" xfId="0" applyNumberFormat="1" applyFont="1" applyAlignment="1">
      <alignment horizontal="center"/>
    </xf>
    <xf numFmtId="43" fontId="4" fillId="3" borderId="0" xfId="1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indent="1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0" borderId="0" xfId="0" applyFont="1" applyAlignment="1">
      <alignment horizontal="left"/>
    </xf>
    <xf numFmtId="0" fontId="4" fillId="5" borderId="4" xfId="0" applyFont="1" applyFill="1" applyBorder="1"/>
    <xf numFmtId="43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4" fontId="4" fillId="0" borderId="0" xfId="2" applyFont="1"/>
    <xf numFmtId="0" fontId="5" fillId="0" borderId="0" xfId="0" applyFont="1" applyAlignment="1">
      <alignment wrapText="1"/>
    </xf>
    <xf numFmtId="0" fontId="4" fillId="5" borderId="5" xfId="0" applyFont="1" applyFill="1" applyBorder="1"/>
    <xf numFmtId="166" fontId="4" fillId="0" borderId="0" xfId="3" applyNumberFormat="1" applyFont="1"/>
    <xf numFmtId="167" fontId="4" fillId="0" borderId="0" xfId="1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4" fillId="0" borderId="0" xfId="0" applyNumberFormat="1" applyFont="1" applyAlignment="1">
      <alignment horizontal="right"/>
    </xf>
    <xf numFmtId="0" fontId="4" fillId="5" borderId="6" xfId="0" applyFont="1" applyFill="1" applyBorder="1"/>
    <xf numFmtId="44" fontId="5" fillId="0" borderId="0" xfId="0" applyNumberFormat="1" applyFont="1"/>
    <xf numFmtId="166" fontId="4" fillId="5" borderId="0" xfId="3" applyNumberFormat="1" applyFont="1" applyFill="1"/>
    <xf numFmtId="43" fontId="4" fillId="0" borderId="0" xfId="1" applyFont="1" applyFill="1"/>
    <xf numFmtId="44" fontId="5" fillId="3" borderId="0" xfId="2" applyFont="1" applyFill="1"/>
    <xf numFmtId="0" fontId="5" fillId="0" borderId="0" xfId="0" applyFont="1" applyAlignment="1">
      <alignment horizontal="left"/>
    </xf>
    <xf numFmtId="9" fontId="4" fillId="0" borderId="0" xfId="0" applyNumberFormat="1" applyFont="1" applyAlignment="1">
      <alignment horizontal="right"/>
    </xf>
    <xf numFmtId="0" fontId="4" fillId="6" borderId="4" xfId="0" applyFont="1" applyFill="1" applyBorder="1"/>
    <xf numFmtId="166" fontId="4" fillId="0" borderId="0" xfId="3" applyNumberFormat="1" applyFont="1" applyFill="1"/>
    <xf numFmtId="9" fontId="4" fillId="0" borderId="0" xfId="3" applyFont="1" applyFill="1" applyAlignment="1">
      <alignment horizontal="center"/>
    </xf>
    <xf numFmtId="44" fontId="5" fillId="0" borderId="0" xfId="2" applyFont="1" applyFill="1"/>
    <xf numFmtId="0" fontId="4" fillId="6" borderId="5" xfId="0" applyFont="1" applyFill="1" applyBorder="1"/>
    <xf numFmtId="166" fontId="4" fillId="6" borderId="0" xfId="3" applyNumberFormat="1" applyFont="1" applyFill="1"/>
    <xf numFmtId="44" fontId="4" fillId="0" borderId="0" xfId="3" applyNumberFormat="1" applyFont="1" applyFill="1" applyAlignment="1">
      <alignment horizontal="center"/>
    </xf>
    <xf numFmtId="2" fontId="4" fillId="4" borderId="0" xfId="3" applyNumberFormat="1" applyFont="1" applyFill="1" applyAlignment="1">
      <alignment horizontal="center"/>
    </xf>
    <xf numFmtId="9" fontId="4" fillId="3" borderId="0" xfId="3" applyFont="1" applyFill="1" applyAlignment="1">
      <alignment horizontal="center"/>
    </xf>
    <xf numFmtId="165" fontId="4" fillId="4" borderId="0" xfId="1" applyNumberFormat="1" applyFont="1" applyFill="1" applyAlignment="1">
      <alignment horizontal="center"/>
    </xf>
    <xf numFmtId="0" fontId="4" fillId="6" borderId="6" xfId="0" applyFont="1" applyFill="1" applyBorder="1"/>
    <xf numFmtId="0" fontId="4" fillId="0" borderId="0" xfId="0" applyFont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/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/>
    <xf numFmtId="0" fontId="5" fillId="0" borderId="17" xfId="0" applyFont="1" applyBorder="1"/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5" fontId="5" fillId="0" borderId="14" xfId="0" quotePrefix="1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/>
    <xf numFmtId="44" fontId="0" fillId="0" borderId="0" xfId="0" applyNumberFormat="1"/>
    <xf numFmtId="43" fontId="0" fillId="0" borderId="0" xfId="0" applyNumberFormat="1"/>
    <xf numFmtId="9" fontId="0" fillId="0" borderId="0" xfId="3" applyFont="1"/>
    <xf numFmtId="164" fontId="0" fillId="0" borderId="0" xfId="3" applyNumberFormat="1" applyFont="1"/>
    <xf numFmtId="10" fontId="0" fillId="0" borderId="0" xfId="3" applyNumberFormat="1" applyFont="1"/>
    <xf numFmtId="43" fontId="0" fillId="0" borderId="0" xfId="1" applyFont="1"/>
    <xf numFmtId="0" fontId="0" fillId="0" borderId="0" xfId="0" applyAlignment="1">
      <alignment horizontal="left"/>
    </xf>
    <xf numFmtId="43" fontId="3" fillId="7" borderId="0" xfId="0" applyNumberFormat="1" applyFont="1" applyFill="1"/>
    <xf numFmtId="43" fontId="3" fillId="7" borderId="0" xfId="3" applyNumberFormat="1" applyFont="1" applyFill="1"/>
    <xf numFmtId="9" fontId="0" fillId="8" borderId="0" xfId="3" applyFont="1" applyFill="1"/>
    <xf numFmtId="43" fontId="0" fillId="7" borderId="0" xfId="0" applyNumberFormat="1" applyFill="1"/>
    <xf numFmtId="43" fontId="0" fillId="9" borderId="0" xfId="1" applyFont="1" applyFill="1"/>
    <xf numFmtId="164" fontId="0" fillId="7" borderId="0" xfId="3" applyNumberFormat="1" applyFont="1" applyFill="1"/>
    <xf numFmtId="10" fontId="0" fillId="7" borderId="0" xfId="3" applyNumberFormat="1" applyFont="1" applyFill="1"/>
    <xf numFmtId="2" fontId="0" fillId="7" borderId="0" xfId="3" applyNumberFormat="1" applyFont="1" applyFill="1"/>
    <xf numFmtId="43" fontId="0" fillId="7" borderId="0" xfId="1" applyFont="1" applyFill="1"/>
    <xf numFmtId="9" fontId="0" fillId="7" borderId="0" xfId="3" applyFont="1" applyFill="1"/>
    <xf numFmtId="43" fontId="8" fillId="9" borderId="0" xfId="1" applyFont="1" applyFill="1"/>
    <xf numFmtId="0" fontId="0" fillId="7" borderId="0" xfId="0" applyFill="1"/>
    <xf numFmtId="0" fontId="8" fillId="9" borderId="0" xfId="0" applyFont="1" applyFill="1" applyAlignment="1">
      <alignment wrapText="1"/>
    </xf>
    <xf numFmtId="43" fontId="3" fillId="7" borderId="1" xfId="0" applyNumberFormat="1" applyFont="1" applyFill="1" applyBorder="1"/>
    <xf numFmtId="43" fontId="3" fillId="7" borderId="1" xfId="3" applyNumberFormat="1" applyFont="1" applyFill="1" applyBorder="1"/>
    <xf numFmtId="9" fontId="0" fillId="8" borderId="1" xfId="3" applyFont="1" applyFill="1" applyBorder="1"/>
    <xf numFmtId="43" fontId="0" fillId="7" borderId="1" xfId="0" applyNumberFormat="1" applyFill="1" applyBorder="1"/>
    <xf numFmtId="43" fontId="0" fillId="10" borderId="1" xfId="1" applyFont="1" applyFill="1" applyBorder="1"/>
    <xf numFmtId="164" fontId="0" fillId="7" borderId="1" xfId="3" applyNumberFormat="1" applyFont="1" applyFill="1" applyBorder="1"/>
    <xf numFmtId="10" fontId="0" fillId="7" borderId="1" xfId="3" applyNumberFormat="1" applyFont="1" applyFill="1" applyBorder="1"/>
    <xf numFmtId="2" fontId="0" fillId="7" borderId="1" xfId="3" applyNumberFormat="1" applyFont="1" applyFill="1" applyBorder="1"/>
    <xf numFmtId="43" fontId="0" fillId="7" borderId="1" xfId="1" applyFont="1" applyFill="1" applyBorder="1"/>
    <xf numFmtId="9" fontId="0" fillId="7" borderId="1" xfId="3" applyFont="1" applyFill="1" applyBorder="1"/>
    <xf numFmtId="43" fontId="8" fillId="10" borderId="1" xfId="1" applyFont="1" applyFill="1" applyBorder="1"/>
    <xf numFmtId="0" fontId="0" fillId="7" borderId="1" xfId="0" applyFill="1" applyBorder="1"/>
    <xf numFmtId="0" fontId="8" fillId="10" borderId="1" xfId="0" applyFont="1" applyFill="1" applyBorder="1" applyAlignment="1">
      <alignment horizontal="right" wrapText="1"/>
    </xf>
    <xf numFmtId="43" fontId="0" fillId="10" borderId="0" xfId="1" applyFont="1" applyFill="1"/>
    <xf numFmtId="43" fontId="8" fillId="10" borderId="0" xfId="1" applyFont="1" applyFill="1"/>
    <xf numFmtId="0" fontId="8" fillId="10" borderId="0" xfId="0" applyFont="1" applyFill="1" applyAlignment="1">
      <alignment horizontal="right" wrapText="1"/>
    </xf>
    <xf numFmtId="43" fontId="0" fillId="6" borderId="1" xfId="1" applyFont="1" applyFill="1" applyBorder="1"/>
    <xf numFmtId="43" fontId="8" fillId="11" borderId="1" xfId="1" applyFont="1" applyFill="1" applyBorder="1"/>
    <xf numFmtId="0" fontId="8" fillId="11" borderId="1" xfId="0" applyFont="1" applyFill="1" applyBorder="1" applyAlignment="1">
      <alignment horizontal="right" wrapText="1"/>
    </xf>
    <xf numFmtId="43" fontId="0" fillId="6" borderId="0" xfId="1" applyFont="1" applyFill="1"/>
    <xf numFmtId="43" fontId="8" fillId="11" borderId="0" xfId="1" applyFont="1" applyFill="1"/>
    <xf numFmtId="0" fontId="8" fillId="11" borderId="0" xfId="0" applyFont="1" applyFill="1" applyAlignment="1">
      <alignment horizontal="right" wrapText="1"/>
    </xf>
    <xf numFmtId="43" fontId="3" fillId="0" borderId="0" xfId="0" applyNumberFormat="1" applyFont="1" applyAlignment="1">
      <alignment wrapText="1"/>
    </xf>
    <xf numFmtId="9" fontId="0" fillId="0" borderId="0" xfId="3" applyFont="1" applyFill="1" applyAlignment="1">
      <alignment wrapText="1"/>
    </xf>
    <xf numFmtId="0" fontId="0" fillId="0" borderId="0" xfId="0" applyAlignment="1">
      <alignment wrapText="1"/>
    </xf>
    <xf numFmtId="164" fontId="0" fillId="0" borderId="0" xfId="3" applyNumberFormat="1" applyFont="1" applyAlignment="1">
      <alignment wrapText="1"/>
    </xf>
    <xf numFmtId="10" fontId="0" fillId="0" borderId="0" xfId="3" applyNumberFormat="1" applyFont="1" applyAlignment="1">
      <alignment wrapText="1"/>
    </xf>
    <xf numFmtId="43" fontId="0" fillId="0" borderId="0" xfId="1" applyFont="1" applyAlignment="1">
      <alignment wrapText="1"/>
    </xf>
    <xf numFmtId="9" fontId="0" fillId="0" borderId="0" xfId="3" applyFont="1" applyAlignment="1">
      <alignment wrapText="1"/>
    </xf>
    <xf numFmtId="43" fontId="0" fillId="0" borderId="0" xfId="1" applyFont="1" applyFill="1" applyAlignment="1">
      <alignment wrapText="1"/>
    </xf>
    <xf numFmtId="0" fontId="0" fillId="0" borderId="0" xfId="0" applyAlignment="1">
      <alignment horizontal="left" wrapText="1"/>
    </xf>
    <xf numFmtId="0" fontId="2" fillId="12" borderId="0" xfId="0" applyFont="1" applyFill="1" applyAlignment="1">
      <alignment horizontal="center"/>
    </xf>
    <xf numFmtId="10" fontId="0" fillId="13" borderId="0" xfId="0" applyNumberFormat="1" applyFill="1"/>
    <xf numFmtId="166" fontId="0" fillId="14" borderId="0" xfId="3" applyNumberFormat="1" applyFont="1" applyFill="1"/>
    <xf numFmtId="9" fontId="0" fillId="15" borderId="0" xfId="3" applyFont="1" applyFill="1"/>
    <xf numFmtId="10" fontId="0" fillId="15" borderId="0" xfId="3" applyNumberFormat="1" applyFont="1" applyFill="1"/>
    <xf numFmtId="164" fontId="0" fillId="15" borderId="0" xfId="3" applyNumberFormat="1" applyFont="1" applyFill="1"/>
    <xf numFmtId="9" fontId="4" fillId="13" borderId="0" xfId="3" applyFont="1" applyFill="1" applyAlignment="1">
      <alignment horizontal="center"/>
    </xf>
    <xf numFmtId="0" fontId="10" fillId="3" borderId="11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DF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fm.wa.lcl\OFM\SWA\CAFR\CAFR\Working_Files\Compensated_Absences\FY25\FY25%20Ending%20Balances%20Calculators\GASB%20101%20Compensated%20Absence%20FY25%20ending%20liability%20calculator.xlsx" TargetMode="External"/><Relationship Id="rId1" Type="http://schemas.openxmlformats.org/officeDocument/2006/relationships/externalLinkPath" Target="GASB%20101%20Compensated%20Absence%20FY25%20ending%20liability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6.30.25 Liability Calc"/>
      <sheetName val="6.30.25 Multifund Calc"/>
    </sheetNames>
    <sheetDataSet>
      <sheetData sheetId="0"/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Kover, Evelyn (OFM)" id="{E654DF10-53B7-4B26-B344-7216B4332B01}" userId="S::Evelyn.Kover@ofm.wa.gov::13662a9f-ad57-4a41-a67e-66b5fcb2a4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5-07-09T17:46:35.79" personId="{E654DF10-53B7-4B26-B344-7216B4332B01}" id="{D8325AEC-6CD9-4492-BFF8-1FE64ABF98F2}">
    <text>This is the current percentage provided by actuary for FY25. Update percentage for sick leave buyout provided by actuary in future years as needed.</text>
  </threadedComment>
  <threadedComment ref="L1" dT="2025-07-09T17:44:20.49" personId="{E654DF10-53B7-4B26-B344-7216B4332B01}" id="{0E623368-9E0F-4E51-B515-54F6062912B4}">
    <text xml:space="preserve">Is all sick leave buy out VEBA, if yes enter 100%, if no enter percentage of sick leave buyout that goes to VEBA account.
</text>
  </threadedComment>
  <threadedComment ref="M1" dT="2025-07-09T17:45:50.47" personId="{E654DF10-53B7-4B26-B344-7216B4332B01}" id="{476DB6A9-FB74-47CB-91B3-3818442A4B28}">
    <text xml:space="preserve">Of the 85% leave actuary expects to be used for buyout, this is the buyout percentage not going to VEBA accounts.  Automatically adjusts to remainder after VEBA percentage is entered.
 </text>
  </threadedComment>
  <threadedComment ref="N1" dT="2025-07-14T20:29:03.92" personId="{E654DF10-53B7-4B26-B344-7216B4332B01}" id="{9D601F9A-8B06-4364-9CAE-E17535FB7C25}">
    <text>Update if changes.</text>
  </threadedComment>
  <threadedComment ref="P1" dT="2025-07-14T20:29:17.75" personId="{E654DF10-53B7-4B26-B344-7216B4332B01}" id="{EC6030F0-915E-4E85-9CA3-A8E49C8DA81D}">
    <text>Rate for 2025. Update in future years.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D3DC-3D76-4CD7-B91C-226296BF34E5}">
  <sheetPr>
    <tabColor theme="9" tint="0.59999389629810485"/>
  </sheetPr>
  <dimension ref="A1:U34"/>
  <sheetViews>
    <sheetView tabSelected="1" zoomScale="90" zoomScaleNormal="90" workbookViewId="0">
      <selection activeCell="F30" sqref="F30"/>
    </sheetView>
  </sheetViews>
  <sheetFormatPr defaultRowHeight="15" x14ac:dyDescent="0.25"/>
  <cols>
    <col min="1" max="1" width="35.140625" style="1" customWidth="1"/>
    <col min="2" max="2" width="27" style="2" customWidth="1"/>
    <col min="3" max="3" width="18" style="1" customWidth="1"/>
    <col min="4" max="4" width="14.5703125" style="1" bestFit="1" customWidth="1"/>
    <col min="5" max="5" width="8.5703125" style="1" customWidth="1"/>
    <col min="6" max="6" width="16.85546875" style="1" customWidth="1"/>
    <col min="7" max="7" width="14" style="1" customWidth="1"/>
    <col min="8" max="8" width="16.140625" style="1" customWidth="1"/>
    <col min="9" max="9" width="14.7109375" style="1" customWidth="1"/>
    <col min="10" max="10" width="11.85546875" style="1" customWidth="1"/>
    <col min="11" max="11" width="19.7109375" style="1" customWidth="1"/>
    <col min="12" max="12" width="11" style="1" customWidth="1"/>
    <col min="13" max="15" width="17.5703125" style="1" customWidth="1"/>
    <col min="16" max="16" width="17.28515625" style="1" bestFit="1" customWidth="1"/>
    <col min="17" max="17" width="12" style="1" customWidth="1"/>
    <col min="18" max="19" width="17.28515625" style="1" bestFit="1" customWidth="1"/>
    <col min="20" max="20" width="15.28515625" style="1" bestFit="1" customWidth="1"/>
    <col min="21" max="21" width="53.5703125" style="1" customWidth="1"/>
    <col min="22" max="16384" width="9.140625" style="1"/>
  </cols>
  <sheetData>
    <row r="1" spans="1:21" ht="15.75" x14ac:dyDescent="0.25">
      <c r="A1" s="91" t="s">
        <v>45</v>
      </c>
      <c r="B1" s="90"/>
    </row>
    <row r="3" spans="1:21" x14ac:dyDescent="0.25">
      <c r="B3" s="82" t="s">
        <v>44</v>
      </c>
      <c r="C3" s="89" t="s">
        <v>43</v>
      </c>
      <c r="D3" s="72" t="s">
        <v>42</v>
      </c>
      <c r="E3" s="72" t="s">
        <v>41</v>
      </c>
      <c r="F3" s="77"/>
      <c r="G3" s="150" t="s">
        <v>74</v>
      </c>
      <c r="H3" s="72" t="s">
        <v>40</v>
      </c>
      <c r="I3" s="77"/>
      <c r="J3" s="88" t="s">
        <v>39</v>
      </c>
      <c r="K3" s="87"/>
      <c r="L3" s="87"/>
      <c r="M3" s="87"/>
      <c r="N3" s="87"/>
      <c r="O3" s="86"/>
      <c r="P3" s="73" t="s">
        <v>38</v>
      </c>
      <c r="Q3" s="81" t="s">
        <v>37</v>
      </c>
      <c r="R3" s="85"/>
      <c r="S3" s="84"/>
      <c r="T3" s="84"/>
    </row>
    <row r="4" spans="1:21" x14ac:dyDescent="0.25">
      <c r="B4" s="83"/>
      <c r="C4" s="83" t="s">
        <v>36</v>
      </c>
      <c r="D4" s="72"/>
      <c r="E4" s="72"/>
      <c r="F4" s="77"/>
      <c r="G4" s="150"/>
      <c r="H4" s="72"/>
      <c r="I4" s="82" t="s">
        <v>35</v>
      </c>
      <c r="J4" s="76" t="s">
        <v>34</v>
      </c>
      <c r="K4" s="82" t="s">
        <v>33</v>
      </c>
      <c r="L4" s="73" t="s">
        <v>32</v>
      </c>
      <c r="M4" s="74" t="s">
        <v>31</v>
      </c>
      <c r="N4" s="74" t="s">
        <v>75</v>
      </c>
      <c r="O4" s="74" t="s">
        <v>76</v>
      </c>
      <c r="P4" s="73"/>
      <c r="Q4" s="81"/>
      <c r="R4" s="80" t="s">
        <v>30</v>
      </c>
      <c r="S4" s="79"/>
      <c r="T4" s="78"/>
    </row>
    <row r="5" spans="1:21" ht="46.5" customHeight="1" thickBot="1" x14ac:dyDescent="0.3">
      <c r="B5" s="75"/>
      <c r="C5" s="75"/>
      <c r="D5" s="72"/>
      <c r="E5" s="72"/>
      <c r="F5" s="77" t="s">
        <v>29</v>
      </c>
      <c r="G5" s="150"/>
      <c r="H5" s="72"/>
      <c r="I5" s="75"/>
      <c r="J5" s="76"/>
      <c r="K5" s="75"/>
      <c r="L5" s="73"/>
      <c r="M5" s="74"/>
      <c r="N5" s="74"/>
      <c r="O5" s="74"/>
      <c r="P5" s="73"/>
      <c r="Q5" s="72"/>
      <c r="R5" s="71" t="s">
        <v>28</v>
      </c>
      <c r="S5" s="70" t="s">
        <v>27</v>
      </c>
      <c r="T5" s="69" t="s">
        <v>26</v>
      </c>
    </row>
    <row r="6" spans="1:21" x14ac:dyDescent="0.25">
      <c r="B6" s="66"/>
      <c r="C6" s="68"/>
      <c r="D6" s="66"/>
      <c r="E6" s="66"/>
      <c r="F6" s="66"/>
      <c r="G6" s="66"/>
      <c r="H6" s="66"/>
      <c r="I6" s="66"/>
      <c r="J6" s="66"/>
      <c r="K6" s="67"/>
      <c r="L6" s="39"/>
      <c r="M6" s="39"/>
      <c r="N6" s="39"/>
      <c r="O6" s="39"/>
      <c r="P6" s="39"/>
      <c r="Q6" s="66"/>
      <c r="R6" s="39"/>
      <c r="S6" s="39"/>
      <c r="T6" s="36"/>
      <c r="U6" s="65" t="s">
        <v>25</v>
      </c>
    </row>
    <row r="7" spans="1:21" x14ac:dyDescent="0.25">
      <c r="A7" s="11" t="s">
        <v>24</v>
      </c>
      <c r="B7" s="2" t="s">
        <v>23</v>
      </c>
      <c r="C7" s="52">
        <v>0</v>
      </c>
      <c r="D7" s="57">
        <v>0.85</v>
      </c>
      <c r="E7" s="28">
        <v>0.25</v>
      </c>
      <c r="F7" s="28">
        <f>(C7*D7)*E7</f>
        <v>0</v>
      </c>
      <c r="G7" s="63">
        <v>1</v>
      </c>
      <c r="H7" s="23">
        <f>F7*G7</f>
        <v>0</v>
      </c>
      <c r="I7" s="62"/>
      <c r="J7" s="64"/>
      <c r="K7" s="64"/>
      <c r="L7" s="24">
        <v>2.6199999999999999E-3</v>
      </c>
      <c r="M7" s="23">
        <f>H7*L7</f>
        <v>0</v>
      </c>
      <c r="N7" s="22"/>
      <c r="O7" s="22">
        <v>0</v>
      </c>
      <c r="P7" s="51">
        <f>ROUND((H7+M7+N7+O7),2)</f>
        <v>0</v>
      </c>
      <c r="Q7" s="60">
        <v>0</v>
      </c>
      <c r="R7" s="49">
        <f>P7*Q7</f>
        <v>0</v>
      </c>
      <c r="S7" s="49">
        <f>P7-R7</f>
        <v>0</v>
      </c>
      <c r="T7" s="36">
        <v>5227</v>
      </c>
      <c r="U7" s="59" t="s">
        <v>17</v>
      </c>
    </row>
    <row r="8" spans="1:21" x14ac:dyDescent="0.25">
      <c r="A8" s="11"/>
      <c r="C8" s="58"/>
      <c r="D8" s="57"/>
      <c r="E8" s="28"/>
      <c r="F8" s="28"/>
      <c r="G8" s="149">
        <f>ROUND((100%-G7),2)</f>
        <v>0</v>
      </c>
      <c r="H8" s="62"/>
      <c r="I8" s="23">
        <f>F7*G8</f>
        <v>0</v>
      </c>
      <c r="J8" s="26">
        <v>7.6499999999999999E-2</v>
      </c>
      <c r="K8" s="61">
        <f>I8*J8</f>
        <v>0</v>
      </c>
      <c r="L8" s="24">
        <v>2.6199999999999999E-3</v>
      </c>
      <c r="M8" s="23">
        <f>I8*L8</f>
        <v>0</v>
      </c>
      <c r="N8" s="22"/>
      <c r="O8" s="22"/>
      <c r="P8" s="51">
        <f>ROUND((I8+K8+M8+N8+O8),2)</f>
        <v>0</v>
      </c>
      <c r="Q8" s="60">
        <v>0</v>
      </c>
      <c r="R8" s="49"/>
      <c r="S8" s="49">
        <f>P8-R8</f>
        <v>0</v>
      </c>
      <c r="T8" s="36"/>
      <c r="U8" s="59" t="s">
        <v>22</v>
      </c>
    </row>
    <row r="9" spans="1:21" ht="15.75" thickBot="1" x14ac:dyDescent="0.3">
      <c r="A9" s="11"/>
      <c r="C9" s="58"/>
      <c r="D9" s="57"/>
      <c r="E9" s="28"/>
      <c r="F9" s="28"/>
      <c r="G9" s="57"/>
      <c r="H9" s="57"/>
      <c r="I9" s="57"/>
      <c r="J9" s="46"/>
      <c r="K9" s="46"/>
      <c r="L9" s="45"/>
      <c r="M9" s="23"/>
      <c r="N9" s="23"/>
      <c r="O9" s="23"/>
      <c r="P9" s="51"/>
      <c r="Q9" s="56"/>
      <c r="R9" s="49"/>
      <c r="S9" s="49"/>
      <c r="T9" s="36"/>
      <c r="U9" s="55" t="s">
        <v>21</v>
      </c>
    </row>
    <row r="10" spans="1:21" ht="15.75" thickBot="1" x14ac:dyDescent="0.3">
      <c r="C10" s="41"/>
      <c r="D10" s="29"/>
      <c r="E10" s="40"/>
      <c r="F10" s="28"/>
      <c r="G10" s="54"/>
      <c r="H10" s="54"/>
      <c r="I10" s="54"/>
      <c r="J10" s="39"/>
      <c r="K10" s="39"/>
      <c r="L10" s="39"/>
      <c r="M10" s="23"/>
      <c r="N10" s="23"/>
      <c r="O10" s="23"/>
      <c r="P10" s="51"/>
      <c r="T10" s="36"/>
    </row>
    <row r="11" spans="1:21" ht="45" x14ac:dyDescent="0.25">
      <c r="A11" s="53" t="s">
        <v>20</v>
      </c>
      <c r="B11" s="31" t="s">
        <v>19</v>
      </c>
      <c r="C11" s="52"/>
      <c r="D11" s="29">
        <v>1</v>
      </c>
      <c r="E11" s="28">
        <v>1</v>
      </c>
      <c r="F11" s="28">
        <f>(C11*D11)*E11</f>
        <v>0</v>
      </c>
      <c r="G11" s="27"/>
      <c r="H11" s="27"/>
      <c r="I11" s="27"/>
      <c r="J11" s="26">
        <v>7.6499999999999999E-2</v>
      </c>
      <c r="K11" s="25">
        <f>F11*J11</f>
        <v>0</v>
      </c>
      <c r="L11" s="24">
        <v>2.6199999999999999E-3</v>
      </c>
      <c r="M11" s="23">
        <f>F11*L11</f>
        <v>0</v>
      </c>
      <c r="N11" s="22"/>
      <c r="O11" s="22">
        <v>0</v>
      </c>
      <c r="P11" s="51">
        <f>ROUND((M11+K11+F11+N11+O11),2)</f>
        <v>0</v>
      </c>
      <c r="Q11" s="50">
        <v>0</v>
      </c>
      <c r="R11" s="49">
        <f>P11*Q11</f>
        <v>0</v>
      </c>
      <c r="S11" s="49">
        <f>P11-R11</f>
        <v>0</v>
      </c>
      <c r="T11" s="36">
        <v>5225</v>
      </c>
      <c r="U11" s="48" t="s">
        <v>18</v>
      </c>
    </row>
    <row r="12" spans="1:21" x14ac:dyDescent="0.25">
      <c r="A12" s="32"/>
      <c r="B12" s="31"/>
      <c r="C12" s="41"/>
      <c r="D12" s="29"/>
      <c r="E12" s="28"/>
      <c r="F12" s="28"/>
      <c r="G12" s="47"/>
      <c r="H12" s="47"/>
      <c r="I12" s="47"/>
      <c r="J12" s="46"/>
      <c r="K12" s="25"/>
      <c r="L12" s="45"/>
      <c r="M12" s="23"/>
      <c r="N12" s="38"/>
      <c r="O12" s="38"/>
      <c r="P12" s="4"/>
      <c r="Q12" s="44"/>
      <c r="R12" s="3"/>
      <c r="S12" s="3"/>
      <c r="U12" s="43" t="s">
        <v>17</v>
      </c>
    </row>
    <row r="13" spans="1:21" ht="15.75" thickBot="1" x14ac:dyDescent="0.3">
      <c r="A13" s="11" t="s">
        <v>16</v>
      </c>
      <c r="B13" s="42"/>
      <c r="C13" s="41"/>
      <c r="D13" s="29"/>
      <c r="E13" s="40"/>
      <c r="F13" s="28"/>
      <c r="G13" s="40"/>
      <c r="H13" s="40"/>
      <c r="I13" s="40"/>
      <c r="J13" s="39"/>
      <c r="K13" s="25"/>
      <c r="L13" s="39"/>
      <c r="M13" s="23"/>
      <c r="N13" s="38"/>
      <c r="O13" s="38"/>
      <c r="P13" s="4"/>
      <c r="U13" s="37" t="s">
        <v>15</v>
      </c>
    </row>
    <row r="14" spans="1:21" x14ac:dyDescent="0.25">
      <c r="A14" s="32" t="s">
        <v>14</v>
      </c>
      <c r="B14" s="31" t="s">
        <v>13</v>
      </c>
      <c r="C14" s="30"/>
      <c r="D14" s="29">
        <v>1</v>
      </c>
      <c r="E14" s="28">
        <v>1</v>
      </c>
      <c r="F14" s="28">
        <f>(C14*D14)*E14</f>
        <v>0</v>
      </c>
      <c r="G14" s="27"/>
      <c r="H14" s="27"/>
      <c r="I14" s="27"/>
      <c r="J14" s="26">
        <v>7.6499999999999999E-2</v>
      </c>
      <c r="K14" s="25">
        <f>F14*J14</f>
        <v>0</v>
      </c>
      <c r="L14" s="24">
        <v>2.6199999999999999E-3</v>
      </c>
      <c r="M14" s="23">
        <f>F14*L14</f>
        <v>0</v>
      </c>
      <c r="N14" s="22"/>
      <c r="O14" s="22"/>
      <c r="P14" s="4">
        <f>ROUND((M14+K14+F14+N14+O14),2)</f>
        <v>0</v>
      </c>
      <c r="Q14" s="21">
        <v>1</v>
      </c>
      <c r="R14" s="18">
        <f>P14*Q14</f>
        <v>0</v>
      </c>
      <c r="S14" s="19">
        <f>P14-R14</f>
        <v>0</v>
      </c>
      <c r="T14" s="36">
        <v>5128</v>
      </c>
      <c r="U14" s="35" t="s">
        <v>12</v>
      </c>
    </row>
    <row r="15" spans="1:21" x14ac:dyDescent="0.25">
      <c r="A15" s="32" t="s">
        <v>11</v>
      </c>
      <c r="B15" s="31" t="s">
        <v>10</v>
      </c>
      <c r="C15" s="30"/>
      <c r="D15" s="29">
        <v>1</v>
      </c>
      <c r="E15" s="28">
        <v>1</v>
      </c>
      <c r="F15" s="28">
        <f>(C15*D15)*E15</f>
        <v>0</v>
      </c>
      <c r="G15" s="27"/>
      <c r="H15" s="27"/>
      <c r="I15" s="27"/>
      <c r="J15" s="26">
        <v>7.6499999999999999E-2</v>
      </c>
      <c r="K15" s="25">
        <f>F15*J15</f>
        <v>0</v>
      </c>
      <c r="L15" s="24">
        <v>2.6199999999999999E-3</v>
      </c>
      <c r="M15" s="23">
        <f>F15*L15</f>
        <v>0</v>
      </c>
      <c r="N15" s="22"/>
      <c r="O15" s="22">
        <v>0</v>
      </c>
      <c r="P15" s="4">
        <f>ROUND((M15+K15+F15+N15+O15),2)</f>
        <v>0</v>
      </c>
      <c r="Q15" s="21">
        <v>1</v>
      </c>
      <c r="R15" s="18">
        <f>P15*Q15</f>
        <v>0</v>
      </c>
      <c r="S15" s="19">
        <f>P15-R15</f>
        <v>0</v>
      </c>
      <c r="U15" s="34" t="s">
        <v>9</v>
      </c>
    </row>
    <row r="16" spans="1:21" ht="15.75" thickBot="1" x14ac:dyDescent="0.3">
      <c r="A16" s="32" t="s">
        <v>8</v>
      </c>
      <c r="B16" s="31" t="s">
        <v>7</v>
      </c>
      <c r="C16" s="30"/>
      <c r="D16" s="29">
        <v>1</v>
      </c>
      <c r="E16" s="28">
        <v>1</v>
      </c>
      <c r="F16" s="28">
        <f>(C16*D16)*E16</f>
        <v>0</v>
      </c>
      <c r="G16" s="27"/>
      <c r="H16" s="27"/>
      <c r="I16" s="27"/>
      <c r="J16" s="26">
        <v>7.6499999999999999E-2</v>
      </c>
      <c r="K16" s="25">
        <f>F16*J16</f>
        <v>0</v>
      </c>
      <c r="L16" s="24">
        <v>2.6199999999999999E-3</v>
      </c>
      <c r="M16" s="23">
        <f>F16*L16</f>
        <v>0</v>
      </c>
      <c r="N16" s="22"/>
      <c r="O16" s="22"/>
      <c r="P16" s="4">
        <f>ROUND((M16+K16+F16+N16+O16),2)</f>
        <v>0</v>
      </c>
      <c r="Q16" s="21">
        <v>1</v>
      </c>
      <c r="R16" s="18">
        <f>P16*Q16</f>
        <v>0</v>
      </c>
      <c r="S16" s="19">
        <f>P16-R16</f>
        <v>0</v>
      </c>
      <c r="U16" s="33" t="s">
        <v>6</v>
      </c>
    </row>
    <row r="17" spans="1:20" ht="30" x14ac:dyDescent="0.25">
      <c r="A17" s="32" t="s">
        <v>5</v>
      </c>
      <c r="B17" s="31" t="s">
        <v>4</v>
      </c>
      <c r="C17" s="30"/>
      <c r="D17" s="29">
        <v>1</v>
      </c>
      <c r="E17" s="28">
        <v>1</v>
      </c>
      <c r="F17" s="28">
        <f>(C17*D17)*E17</f>
        <v>0</v>
      </c>
      <c r="G17" s="27"/>
      <c r="H17" s="27"/>
      <c r="I17" s="27"/>
      <c r="J17" s="26">
        <v>7.6499999999999999E-2</v>
      </c>
      <c r="K17" s="25">
        <f>F17*J17</f>
        <v>0</v>
      </c>
      <c r="L17" s="24">
        <v>2.6199999999999999E-3</v>
      </c>
      <c r="M17" s="23">
        <f>F17*L17</f>
        <v>0</v>
      </c>
      <c r="N17" s="22"/>
      <c r="O17" s="22">
        <v>0</v>
      </c>
      <c r="P17" s="4">
        <f>ROUND((M17+K17+F17+N17+O17),2)</f>
        <v>0</v>
      </c>
      <c r="Q17" s="21">
        <v>1</v>
      </c>
      <c r="R17" s="18">
        <f>P17*Q17</f>
        <v>0</v>
      </c>
      <c r="S17" s="19">
        <f>P17-R17</f>
        <v>0</v>
      </c>
    </row>
    <row r="18" spans="1:20" x14ac:dyDescent="0.25">
      <c r="A18" s="32" t="s">
        <v>3</v>
      </c>
      <c r="B18" s="31" t="s">
        <v>2</v>
      </c>
      <c r="C18" s="30"/>
      <c r="D18" s="29">
        <v>1</v>
      </c>
      <c r="E18" s="28">
        <v>1</v>
      </c>
      <c r="F18" s="28">
        <f>(C18*D18)*E18</f>
        <v>0</v>
      </c>
      <c r="G18" s="27"/>
      <c r="H18" s="27"/>
      <c r="I18" s="27"/>
      <c r="J18" s="26">
        <v>7.6499999999999999E-2</v>
      </c>
      <c r="K18" s="25">
        <f>F18*J18</f>
        <v>0</v>
      </c>
      <c r="L18" s="24">
        <v>2.6199999999999999E-3</v>
      </c>
      <c r="M18" s="23">
        <f>F18*L18</f>
        <v>0</v>
      </c>
      <c r="N18" s="22"/>
      <c r="O18" s="22"/>
      <c r="P18" s="4">
        <f>ROUND((M18+K18+F18+N18+O18),2)</f>
        <v>0</v>
      </c>
      <c r="Q18" s="21">
        <v>1</v>
      </c>
      <c r="R18" s="18">
        <f>P18*Q18</f>
        <v>0</v>
      </c>
      <c r="S18" s="19">
        <f>P18-R18</f>
        <v>0</v>
      </c>
    </row>
    <row r="19" spans="1:20" x14ac:dyDescent="0.25">
      <c r="A19" s="20" t="s">
        <v>1</v>
      </c>
      <c r="B19" s="13"/>
      <c r="C19" s="17">
        <f>SUM(C14:C18)</f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18"/>
      <c r="O19" s="18"/>
      <c r="P19" s="17">
        <f>SUM(P14:P18)</f>
        <v>0</v>
      </c>
      <c r="Q19" s="16">
        <v>1</v>
      </c>
      <c r="R19" s="15">
        <f>SUM(R14:R18)</f>
        <v>0</v>
      </c>
      <c r="S19" s="15">
        <f>SUM(S14:S17)</f>
        <v>0</v>
      </c>
    </row>
    <row r="20" spans="1:20" x14ac:dyDescent="0.25">
      <c r="M20" s="4"/>
      <c r="N20" s="4"/>
      <c r="O20" s="4"/>
    </row>
    <row r="21" spans="1:20" ht="15.75" thickBot="1" x14ac:dyDescent="0.3">
      <c r="A21" s="14" t="s">
        <v>0</v>
      </c>
      <c r="B21" s="13"/>
      <c r="C21" s="3">
        <f>C19+C11+C7</f>
        <v>0</v>
      </c>
      <c r="D21" s="11"/>
      <c r="E21" s="11"/>
      <c r="F21" s="10">
        <f>SUM(F7:F19)</f>
        <v>0</v>
      </c>
      <c r="G21" s="11"/>
      <c r="H21" s="11"/>
      <c r="I21" s="11"/>
      <c r="J21" s="11"/>
      <c r="K21" s="12">
        <f>SUM(K7:K19)</f>
        <v>0</v>
      </c>
      <c r="L21" s="11"/>
      <c r="M21" s="10">
        <f>SUM(M7:M18)</f>
        <v>0</v>
      </c>
      <c r="N21" s="10">
        <f>SUM(N7:N20)</f>
        <v>0</v>
      </c>
      <c r="O21" s="10"/>
      <c r="P21" s="9">
        <f>P19+P11+P7+P8</f>
        <v>0</v>
      </c>
      <c r="R21" s="9">
        <f>R7+R11+R19+R8</f>
        <v>0</v>
      </c>
      <c r="S21" s="9">
        <f>S7+S11+S19+S8</f>
        <v>0</v>
      </c>
      <c r="T21" s="3">
        <f>P21-R21-S21</f>
        <v>0</v>
      </c>
    </row>
    <row r="22" spans="1:20" ht="15.75" thickTop="1" x14ac:dyDescent="0.25">
      <c r="C22" s="8"/>
    </row>
    <row r="23" spans="1:20" x14ac:dyDescent="0.25">
      <c r="M23" s="6"/>
      <c r="N23" s="6"/>
      <c r="O23" s="6"/>
      <c r="R23" s="3">
        <f>SUM(R21:S21)</f>
        <v>0</v>
      </c>
    </row>
    <row r="24" spans="1:20" x14ac:dyDescent="0.25">
      <c r="L24" s="7"/>
      <c r="M24" s="6"/>
      <c r="N24" s="6"/>
      <c r="O24" s="6"/>
    </row>
    <row r="25" spans="1:20" x14ac:dyDescent="0.25">
      <c r="R25" s="5"/>
    </row>
    <row r="27" spans="1:20" x14ac:dyDescent="0.25">
      <c r="R27" s="3"/>
    </row>
    <row r="29" spans="1:20" x14ac:dyDescent="0.25">
      <c r="R29" s="4"/>
    </row>
    <row r="30" spans="1:20" x14ac:dyDescent="0.25">
      <c r="R30" s="4"/>
    </row>
    <row r="31" spans="1:20" x14ac:dyDescent="0.25">
      <c r="R31" s="4"/>
    </row>
    <row r="32" spans="1:20" x14ac:dyDescent="0.25">
      <c r="R32" s="4"/>
    </row>
    <row r="34" spans="18:18" x14ac:dyDescent="0.25">
      <c r="R34" s="3"/>
    </row>
  </sheetData>
  <mergeCells count="17">
    <mergeCell ref="O4:O5"/>
    <mergeCell ref="J3:O3"/>
    <mergeCell ref="B3:B5"/>
    <mergeCell ref="D3:D5"/>
    <mergeCell ref="E3:E5"/>
    <mergeCell ref="G3:G5"/>
    <mergeCell ref="H3:H5"/>
    <mergeCell ref="R4:S4"/>
    <mergeCell ref="P3:P5"/>
    <mergeCell ref="Q3:Q5"/>
    <mergeCell ref="C4:C5"/>
    <mergeCell ref="I4:I5"/>
    <mergeCell ref="J4:J5"/>
    <mergeCell ref="K4:K5"/>
    <mergeCell ref="L4:L5"/>
    <mergeCell ref="M4:M5"/>
    <mergeCell ref="N4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92DC-A9F6-47E7-B5B9-00CDBE2571B5}">
  <sheetPr>
    <tabColor theme="9" tint="0.59999389629810485"/>
  </sheetPr>
  <dimension ref="A1:Z28"/>
  <sheetViews>
    <sheetView topLeftCell="B1" workbookViewId="0">
      <selection activeCell="R2" sqref="R2"/>
    </sheetView>
  </sheetViews>
  <sheetFormatPr defaultRowHeight="15" x14ac:dyDescent="0.25"/>
  <cols>
    <col min="1" max="1" width="4.7109375" hidden="1" customWidth="1"/>
    <col min="2" max="2" width="3.42578125" customWidth="1"/>
    <col min="3" max="3" width="8.7109375" style="98" customWidth="1"/>
    <col min="4" max="4" width="15" style="98" customWidth="1"/>
    <col min="5" max="5" width="9.28515625" customWidth="1"/>
    <col min="7" max="7" width="16" style="97" customWidth="1"/>
    <col min="8" max="8" width="10.85546875" style="94" customWidth="1"/>
    <col min="9" max="9" width="15.140625" style="97" customWidth="1"/>
    <col min="10" max="10" width="9.140625" style="94"/>
    <col min="11" max="11" width="15.28515625" style="97" bestFit="1" customWidth="1"/>
    <col min="12" max="12" width="15.5703125" customWidth="1"/>
    <col min="13" max="13" width="16.7109375" customWidth="1"/>
    <col min="14" max="14" width="9.140625" style="96"/>
    <col min="15" max="15" width="14.42578125" customWidth="1"/>
    <col min="16" max="16" width="9.140625" style="95"/>
    <col min="17" max="17" width="15.28515625" customWidth="1"/>
    <col min="18" max="18" width="16.85546875" customWidth="1"/>
    <col min="19" max="19" width="14.140625" customWidth="1"/>
    <col min="20" max="20" width="13.7109375" customWidth="1"/>
    <col min="21" max="21" width="17.85546875" customWidth="1"/>
    <col min="22" max="22" width="15" customWidth="1"/>
    <col min="23" max="23" width="22.85546875" style="94" customWidth="1"/>
    <col min="24" max="24" width="13.7109375" style="93" customWidth="1"/>
    <col min="25" max="25" width="14.140625" style="93" customWidth="1"/>
    <col min="26" max="26" width="14.28515625" style="92" bestFit="1" customWidth="1"/>
  </cols>
  <sheetData>
    <row r="1" spans="3:25" x14ac:dyDescent="0.25">
      <c r="H1" s="146">
        <v>0.85</v>
      </c>
      <c r="L1" s="145">
        <v>0.85</v>
      </c>
      <c r="M1" s="144">
        <f>100%-$L$1</f>
        <v>0.15000000000000002</v>
      </c>
      <c r="N1" s="147">
        <v>7.6499999999999999E-2</v>
      </c>
      <c r="P1" s="148">
        <v>2.6199999999999999E-3</v>
      </c>
      <c r="S1" s="143" t="s">
        <v>73</v>
      </c>
      <c r="T1" s="143"/>
      <c r="U1" s="143"/>
    </row>
    <row r="2" spans="3:25" ht="94.5" customHeight="1" x14ac:dyDescent="0.25">
      <c r="C2" s="142" t="s">
        <v>72</v>
      </c>
      <c r="D2" s="142" t="s">
        <v>71</v>
      </c>
      <c r="E2" s="136" t="s">
        <v>70</v>
      </c>
      <c r="F2" s="136" t="s">
        <v>69</v>
      </c>
      <c r="G2" s="141" t="s">
        <v>68</v>
      </c>
      <c r="H2" s="140" t="s">
        <v>67</v>
      </c>
      <c r="I2" s="139" t="s">
        <v>66</v>
      </c>
      <c r="J2" s="140" t="s">
        <v>65</v>
      </c>
      <c r="K2" s="139" t="s">
        <v>64</v>
      </c>
      <c r="L2" s="136" t="s">
        <v>63</v>
      </c>
      <c r="M2" s="136" t="s">
        <v>62</v>
      </c>
      <c r="N2" s="138" t="s">
        <v>61</v>
      </c>
      <c r="O2" s="136" t="s">
        <v>60</v>
      </c>
      <c r="P2" s="137" t="s">
        <v>59</v>
      </c>
      <c r="Q2" s="136" t="s">
        <v>58</v>
      </c>
      <c r="R2" s="136" t="s">
        <v>57</v>
      </c>
      <c r="S2" s="136" t="s">
        <v>56</v>
      </c>
      <c r="T2" s="136" t="s">
        <v>55</v>
      </c>
      <c r="U2" s="136" t="s">
        <v>54</v>
      </c>
      <c r="V2" s="136" t="s">
        <v>53</v>
      </c>
      <c r="W2" s="135" t="s">
        <v>52</v>
      </c>
      <c r="X2" s="134" t="s">
        <v>51</v>
      </c>
      <c r="Y2" s="134" t="s">
        <v>50</v>
      </c>
    </row>
    <row r="3" spans="3:25" s="92" customFormat="1" x14ac:dyDescent="0.25">
      <c r="C3" s="133"/>
      <c r="D3" s="110" t="s">
        <v>49</v>
      </c>
      <c r="E3" s="110" t="s">
        <v>49</v>
      </c>
      <c r="F3" s="110">
        <v>5227</v>
      </c>
      <c r="G3" s="132"/>
      <c r="H3" s="108">
        <f>$H$1</f>
        <v>0.85</v>
      </c>
      <c r="I3" s="107">
        <f>G3*H3</f>
        <v>0</v>
      </c>
      <c r="J3" s="108">
        <v>0.25</v>
      </c>
      <c r="K3" s="107">
        <f>I3*J3</f>
        <v>0</v>
      </c>
      <c r="L3" s="102">
        <f>K3*$L$1</f>
        <v>0</v>
      </c>
      <c r="M3" s="102">
        <f>K3-L3</f>
        <v>0</v>
      </c>
      <c r="N3" s="105">
        <f>$N$1</f>
        <v>7.6499999999999999E-2</v>
      </c>
      <c r="O3" s="102">
        <f>M3*N3</f>
        <v>0</v>
      </c>
      <c r="P3" s="104">
        <f>$P$1</f>
        <v>2.6199999999999999E-3</v>
      </c>
      <c r="Q3" s="102">
        <f>(L3+M3)*P3</f>
        <v>0</v>
      </c>
      <c r="R3" s="102">
        <f>L3+M3+O3+Q3</f>
        <v>0</v>
      </c>
      <c r="S3" s="131">
        <v>0</v>
      </c>
      <c r="T3" s="131">
        <v>0</v>
      </c>
      <c r="U3" s="102">
        <f>(S3*0.85*0.25)+(T3*0.85*0.25)</f>
        <v>0</v>
      </c>
      <c r="V3" s="102">
        <f>ROUND((R3+U3),2)</f>
        <v>0</v>
      </c>
      <c r="W3" s="101">
        <v>0</v>
      </c>
      <c r="X3" s="100">
        <f>V3*W3</f>
        <v>0</v>
      </c>
      <c r="Y3" s="99">
        <f>V3-X3</f>
        <v>0</v>
      </c>
    </row>
    <row r="4" spans="3:25" s="92" customFormat="1" x14ac:dyDescent="0.25">
      <c r="C4" s="133"/>
      <c r="D4" s="110" t="s">
        <v>49</v>
      </c>
      <c r="E4" s="110" t="s">
        <v>49</v>
      </c>
      <c r="F4" s="110">
        <v>5227</v>
      </c>
      <c r="G4" s="132"/>
      <c r="H4" s="108">
        <f>$H$1</f>
        <v>0.85</v>
      </c>
      <c r="I4" s="107">
        <f>G4*H4</f>
        <v>0</v>
      </c>
      <c r="J4" s="108">
        <v>0.25</v>
      </c>
      <c r="K4" s="107">
        <f>I4*J4</f>
        <v>0</v>
      </c>
      <c r="L4" s="102">
        <f>K4*$L$1</f>
        <v>0</v>
      </c>
      <c r="M4" s="102">
        <f>K4-L4</f>
        <v>0</v>
      </c>
      <c r="N4" s="105">
        <f>$N$1</f>
        <v>7.6499999999999999E-2</v>
      </c>
      <c r="O4" s="102">
        <f>M4*N4</f>
        <v>0</v>
      </c>
      <c r="P4" s="104">
        <f>$P$1</f>
        <v>2.6199999999999999E-3</v>
      </c>
      <c r="Q4" s="102">
        <f>(L4+M4)*P4</f>
        <v>0</v>
      </c>
      <c r="R4" s="102">
        <f>L4+M4+O4+Q4</f>
        <v>0</v>
      </c>
      <c r="S4" s="131"/>
      <c r="T4" s="131"/>
      <c r="U4" s="102">
        <f>(S4*0.85*0.25)+(T4*0.85*0.25)</f>
        <v>0</v>
      </c>
      <c r="V4" s="102">
        <f>ROUND((R4+U4),2)</f>
        <v>0</v>
      </c>
      <c r="W4" s="101">
        <v>0</v>
      </c>
      <c r="X4" s="100">
        <f>V4*W4</f>
        <v>0</v>
      </c>
      <c r="Y4" s="99">
        <f>V4-X4</f>
        <v>0</v>
      </c>
    </row>
    <row r="5" spans="3:25" s="92" customFormat="1" x14ac:dyDescent="0.25">
      <c r="C5" s="133"/>
      <c r="D5" s="110" t="s">
        <v>49</v>
      </c>
      <c r="E5" s="110" t="s">
        <v>49</v>
      </c>
      <c r="F5" s="110">
        <v>5227</v>
      </c>
      <c r="G5" s="132"/>
      <c r="H5" s="108">
        <f>$H$1</f>
        <v>0.85</v>
      </c>
      <c r="I5" s="107">
        <f>G5*H5</f>
        <v>0</v>
      </c>
      <c r="J5" s="108">
        <v>0.25</v>
      </c>
      <c r="K5" s="107">
        <f>I5*J5</f>
        <v>0</v>
      </c>
      <c r="L5" s="102">
        <f>K5*$L$1</f>
        <v>0</v>
      </c>
      <c r="M5" s="102">
        <f>K5-L5</f>
        <v>0</v>
      </c>
      <c r="N5" s="105">
        <f>$N$1</f>
        <v>7.6499999999999999E-2</v>
      </c>
      <c r="O5" s="102">
        <f>M5*N5</f>
        <v>0</v>
      </c>
      <c r="P5" s="104">
        <f>$P$1</f>
        <v>2.6199999999999999E-3</v>
      </c>
      <c r="Q5" s="102">
        <f>(L5+M5)*P5</f>
        <v>0</v>
      </c>
      <c r="R5" s="102">
        <f>L5+M5+O5+Q5</f>
        <v>0</v>
      </c>
      <c r="S5" s="131"/>
      <c r="T5" s="131"/>
      <c r="U5" s="102">
        <f>(S5*0.85*0.25)+(T5*0.85*0.25)</f>
        <v>0</v>
      </c>
      <c r="V5" s="102">
        <f>ROUND((R5+U5),2)</f>
        <v>0</v>
      </c>
      <c r="W5" s="101">
        <v>0</v>
      </c>
      <c r="X5" s="100">
        <f>V5*W5</f>
        <v>0</v>
      </c>
      <c r="Y5" s="99">
        <f>V5-X5</f>
        <v>0</v>
      </c>
    </row>
    <row r="6" spans="3:25" s="92" customFormat="1" x14ac:dyDescent="0.25">
      <c r="C6" s="133"/>
      <c r="D6" s="110" t="s">
        <v>49</v>
      </c>
      <c r="E6" s="110" t="s">
        <v>49</v>
      </c>
      <c r="F6" s="110">
        <v>5227</v>
      </c>
      <c r="G6" s="132"/>
      <c r="H6" s="108">
        <f>$H$1</f>
        <v>0.85</v>
      </c>
      <c r="I6" s="107">
        <f>G6*H6</f>
        <v>0</v>
      </c>
      <c r="J6" s="108">
        <v>0.25</v>
      </c>
      <c r="K6" s="107">
        <f>I6*J6</f>
        <v>0</v>
      </c>
      <c r="L6" s="102">
        <f>K6*$L$1</f>
        <v>0</v>
      </c>
      <c r="M6" s="102">
        <f>K6-L6</f>
        <v>0</v>
      </c>
      <c r="N6" s="105">
        <f>$N$1</f>
        <v>7.6499999999999999E-2</v>
      </c>
      <c r="O6" s="102">
        <f>M6*N6</f>
        <v>0</v>
      </c>
      <c r="P6" s="104">
        <f>$P$1</f>
        <v>2.6199999999999999E-3</v>
      </c>
      <c r="Q6" s="102">
        <f>(L6+M6)*P6</f>
        <v>0</v>
      </c>
      <c r="R6" s="102">
        <f>L6+M6+O6+Q6</f>
        <v>0</v>
      </c>
      <c r="S6" s="131"/>
      <c r="T6" s="131"/>
      <c r="U6" s="102">
        <f>(S6*0.85*0.25)+(T6*0.85*0.25)</f>
        <v>0</v>
      </c>
      <c r="V6" s="102">
        <f>ROUND((R6+U6),2)</f>
        <v>0</v>
      </c>
      <c r="W6" s="101">
        <v>0</v>
      </c>
      <c r="X6" s="100">
        <f>V6*W6</f>
        <v>0</v>
      </c>
      <c r="Y6" s="99">
        <f>V6-X6</f>
        <v>0</v>
      </c>
    </row>
    <row r="7" spans="3:25" s="92" customFormat="1" x14ac:dyDescent="0.25">
      <c r="C7" s="133"/>
      <c r="D7" s="110" t="s">
        <v>49</v>
      </c>
      <c r="E7" s="110" t="s">
        <v>49</v>
      </c>
      <c r="F7" s="110">
        <v>5227</v>
      </c>
      <c r="G7" s="132"/>
      <c r="H7" s="108">
        <f>$H$1</f>
        <v>0.85</v>
      </c>
      <c r="I7" s="107">
        <f>G7*H7</f>
        <v>0</v>
      </c>
      <c r="J7" s="108">
        <v>0.25</v>
      </c>
      <c r="K7" s="107">
        <f>I7*J7</f>
        <v>0</v>
      </c>
      <c r="L7" s="102">
        <f>K7*$L$1</f>
        <v>0</v>
      </c>
      <c r="M7" s="102">
        <f>K7-L7</f>
        <v>0</v>
      </c>
      <c r="N7" s="105">
        <f>$N$1</f>
        <v>7.6499999999999999E-2</v>
      </c>
      <c r="O7" s="102">
        <f>M7*N7</f>
        <v>0</v>
      </c>
      <c r="P7" s="104">
        <f>$P$1</f>
        <v>2.6199999999999999E-3</v>
      </c>
      <c r="Q7" s="102">
        <f>(L7+M7)*P7</f>
        <v>0</v>
      </c>
      <c r="R7" s="102">
        <f>L7+M7+O7+Q7</f>
        <v>0</v>
      </c>
      <c r="S7" s="131"/>
      <c r="T7" s="131"/>
      <c r="U7" s="102">
        <f>(S7*0.85*0.25)+(T7*0.85*0.25)</f>
        <v>0</v>
      </c>
      <c r="V7" s="102">
        <f>ROUND((R7+U7),2)</f>
        <v>0</v>
      </c>
      <c r="W7" s="101">
        <v>0</v>
      </c>
      <c r="X7" s="100">
        <f>V7*W7</f>
        <v>0</v>
      </c>
      <c r="Y7" s="99">
        <f>V7-X7</f>
        <v>0</v>
      </c>
    </row>
    <row r="8" spans="3:25" s="92" customFormat="1" x14ac:dyDescent="0.25">
      <c r="C8" s="133"/>
      <c r="D8" s="110" t="s">
        <v>49</v>
      </c>
      <c r="E8" s="110" t="s">
        <v>49</v>
      </c>
      <c r="F8" s="110">
        <v>5227</v>
      </c>
      <c r="G8" s="132"/>
      <c r="H8" s="108">
        <f>$H$1</f>
        <v>0.85</v>
      </c>
      <c r="I8" s="107">
        <f>G8*H8</f>
        <v>0</v>
      </c>
      <c r="J8" s="108">
        <v>0.25</v>
      </c>
      <c r="K8" s="107">
        <f>I8*J8</f>
        <v>0</v>
      </c>
      <c r="L8" s="102">
        <f>K8*$L$1</f>
        <v>0</v>
      </c>
      <c r="M8" s="102">
        <f>K8-L8</f>
        <v>0</v>
      </c>
      <c r="N8" s="105">
        <f>$N$1</f>
        <v>7.6499999999999999E-2</v>
      </c>
      <c r="O8" s="102">
        <f>M8*N8</f>
        <v>0</v>
      </c>
      <c r="P8" s="104">
        <f>$P$1</f>
        <v>2.6199999999999999E-3</v>
      </c>
      <c r="Q8" s="102">
        <f>(L8+M8)*P8</f>
        <v>0</v>
      </c>
      <c r="R8" s="102">
        <f>L8+M8+O8+Q8</f>
        <v>0</v>
      </c>
      <c r="S8" s="131"/>
      <c r="T8" s="131"/>
      <c r="U8" s="102">
        <f>(S8*0.85*0.25)+(T8*0.85*0.25)</f>
        <v>0</v>
      </c>
      <c r="V8" s="102">
        <f>ROUND((R8+U8),2)</f>
        <v>0</v>
      </c>
      <c r="W8" s="101">
        <v>0</v>
      </c>
      <c r="X8" s="100">
        <f>V8*W8</f>
        <v>0</v>
      </c>
      <c r="Y8" s="99">
        <f>V8-X8</f>
        <v>0</v>
      </c>
    </row>
    <row r="9" spans="3:25" s="92" customFormat="1" x14ac:dyDescent="0.25">
      <c r="C9" s="133"/>
      <c r="D9" s="110" t="s">
        <v>49</v>
      </c>
      <c r="E9" s="110" t="s">
        <v>49</v>
      </c>
      <c r="F9" s="110">
        <v>5227</v>
      </c>
      <c r="G9" s="132"/>
      <c r="H9" s="108">
        <f>$H$1</f>
        <v>0.85</v>
      </c>
      <c r="I9" s="107">
        <f>G9*H9</f>
        <v>0</v>
      </c>
      <c r="J9" s="108">
        <v>0.25</v>
      </c>
      <c r="K9" s="107">
        <f>I9*J9</f>
        <v>0</v>
      </c>
      <c r="L9" s="102">
        <f>K9*$L$1</f>
        <v>0</v>
      </c>
      <c r="M9" s="102">
        <f>K9-L9</f>
        <v>0</v>
      </c>
      <c r="N9" s="105">
        <f>$N$1</f>
        <v>7.6499999999999999E-2</v>
      </c>
      <c r="O9" s="102">
        <f>M9*N9</f>
        <v>0</v>
      </c>
      <c r="P9" s="104">
        <f>$P$1</f>
        <v>2.6199999999999999E-3</v>
      </c>
      <c r="Q9" s="102">
        <f>(L9+M9)*P9</f>
        <v>0</v>
      </c>
      <c r="R9" s="102">
        <f>L9+M9+O9+Q9</f>
        <v>0</v>
      </c>
      <c r="S9" s="131"/>
      <c r="T9" s="131"/>
      <c r="U9" s="102">
        <f>(S9*0.85*0.25)+(T9*0.85*0.25)</f>
        <v>0</v>
      </c>
      <c r="V9" s="102">
        <f>ROUND((R9+U9),2)</f>
        <v>0</v>
      </c>
      <c r="W9" s="101">
        <v>0</v>
      </c>
      <c r="X9" s="100">
        <f>V9*W9</f>
        <v>0</v>
      </c>
      <c r="Y9" s="99">
        <f>V9-X9</f>
        <v>0</v>
      </c>
    </row>
    <row r="10" spans="3:25" s="92" customFormat="1" x14ac:dyDescent="0.25">
      <c r="C10" s="130"/>
      <c r="D10" s="123" t="s">
        <v>49</v>
      </c>
      <c r="E10" s="123" t="s">
        <v>49</v>
      </c>
      <c r="F10" s="123">
        <v>5227</v>
      </c>
      <c r="G10" s="129"/>
      <c r="H10" s="121">
        <f>$H$1</f>
        <v>0.85</v>
      </c>
      <c r="I10" s="120">
        <f>G10*H10</f>
        <v>0</v>
      </c>
      <c r="J10" s="121">
        <v>0.25</v>
      </c>
      <c r="K10" s="120">
        <f>I10*J10</f>
        <v>0</v>
      </c>
      <c r="L10" s="115">
        <f>K10*$L$1</f>
        <v>0</v>
      </c>
      <c r="M10" s="115">
        <f>K10-L10</f>
        <v>0</v>
      </c>
      <c r="N10" s="118">
        <f>$N$1</f>
        <v>7.6499999999999999E-2</v>
      </c>
      <c r="O10" s="115">
        <f>M10*N10</f>
        <v>0</v>
      </c>
      <c r="P10" s="117">
        <f>$P$1</f>
        <v>2.6199999999999999E-3</v>
      </c>
      <c r="Q10" s="115">
        <f>(L10+M10)*P10</f>
        <v>0</v>
      </c>
      <c r="R10" s="115">
        <f>L10+M10+O10+Q10</f>
        <v>0</v>
      </c>
      <c r="S10" s="128"/>
      <c r="T10" s="128"/>
      <c r="U10" s="115">
        <f>(S10*0.85*0.25)+(T10*0.85*0.25)</f>
        <v>0</v>
      </c>
      <c r="V10" s="115">
        <f>ROUND((R10+U10),2)</f>
        <v>0</v>
      </c>
      <c r="W10" s="114">
        <v>0</v>
      </c>
      <c r="X10" s="113">
        <f>V10*W10</f>
        <v>0</v>
      </c>
      <c r="Y10" s="112">
        <f>V10-X10</f>
        <v>0</v>
      </c>
    </row>
    <row r="11" spans="3:25" s="92" customFormat="1" x14ac:dyDescent="0.25">
      <c r="C11" s="127"/>
      <c r="D11" s="110" t="s">
        <v>48</v>
      </c>
      <c r="E11" s="110" t="s">
        <v>48</v>
      </c>
      <c r="F11" s="110">
        <v>5225</v>
      </c>
      <c r="G11" s="126"/>
      <c r="H11" s="108">
        <v>1</v>
      </c>
      <c r="I11" s="107">
        <f>G11*H11</f>
        <v>0</v>
      </c>
      <c r="J11" s="108">
        <v>1</v>
      </c>
      <c r="K11" s="107">
        <f>I11*J11</f>
        <v>0</v>
      </c>
      <c r="L11" s="106">
        <v>0</v>
      </c>
      <c r="M11" s="102">
        <f>K11-L11</f>
        <v>0</v>
      </c>
      <c r="N11" s="105">
        <f>$N$1</f>
        <v>7.6499999999999999E-2</v>
      </c>
      <c r="O11" s="102">
        <f>M11*N11</f>
        <v>0</v>
      </c>
      <c r="P11" s="104">
        <f>$P$1</f>
        <v>2.6199999999999999E-3</v>
      </c>
      <c r="Q11" s="102">
        <f>(L11+M11)*P11</f>
        <v>0</v>
      </c>
      <c r="R11" s="102">
        <f>L11+M11+O11+Q11</f>
        <v>0</v>
      </c>
      <c r="S11" s="125">
        <v>0</v>
      </c>
      <c r="T11" s="125"/>
      <c r="U11" s="102">
        <f>S11+T11</f>
        <v>0</v>
      </c>
      <c r="V11" s="102">
        <f>ROUND((R11+U11),2)</f>
        <v>0</v>
      </c>
      <c r="W11" s="101">
        <v>0</v>
      </c>
      <c r="X11" s="100">
        <f>V11*W11</f>
        <v>0</v>
      </c>
      <c r="Y11" s="99">
        <f>V11-X11</f>
        <v>0</v>
      </c>
    </row>
    <row r="12" spans="3:25" s="92" customFormat="1" x14ac:dyDescent="0.25">
      <c r="C12" s="127"/>
      <c r="D12" s="110" t="s">
        <v>48</v>
      </c>
      <c r="E12" s="110" t="s">
        <v>48</v>
      </c>
      <c r="F12" s="110">
        <v>5225</v>
      </c>
      <c r="G12" s="126"/>
      <c r="H12" s="108">
        <v>1</v>
      </c>
      <c r="I12" s="107">
        <f>G12*H12</f>
        <v>0</v>
      </c>
      <c r="J12" s="108">
        <v>1</v>
      </c>
      <c r="K12" s="107">
        <f>I12*J12</f>
        <v>0</v>
      </c>
      <c r="L12" s="106">
        <v>0</v>
      </c>
      <c r="M12" s="102">
        <f>K12-L12</f>
        <v>0</v>
      </c>
      <c r="N12" s="105">
        <f>$N$1</f>
        <v>7.6499999999999999E-2</v>
      </c>
      <c r="O12" s="102">
        <f>M12*N12</f>
        <v>0</v>
      </c>
      <c r="P12" s="104">
        <f>$P$1</f>
        <v>2.6199999999999999E-3</v>
      </c>
      <c r="Q12" s="102">
        <f>(L12+M12)*P12</f>
        <v>0</v>
      </c>
      <c r="R12" s="102">
        <f>L12+M12+O12+Q12</f>
        <v>0</v>
      </c>
      <c r="S12" s="125"/>
      <c r="T12" s="125"/>
      <c r="U12" s="102">
        <f>S12+T12</f>
        <v>0</v>
      </c>
      <c r="V12" s="102">
        <f>ROUND((R12+U12),2)</f>
        <v>0</v>
      </c>
      <c r="W12" s="101">
        <v>0</v>
      </c>
      <c r="X12" s="100">
        <f>V12*W12</f>
        <v>0</v>
      </c>
      <c r="Y12" s="99">
        <f>V12-X12</f>
        <v>0</v>
      </c>
    </row>
    <row r="13" spans="3:25" s="92" customFormat="1" x14ac:dyDescent="0.25">
      <c r="C13" s="127"/>
      <c r="D13" s="110" t="s">
        <v>48</v>
      </c>
      <c r="E13" s="110" t="s">
        <v>48</v>
      </c>
      <c r="F13" s="110">
        <v>5225</v>
      </c>
      <c r="G13" s="126"/>
      <c r="H13" s="108">
        <v>1</v>
      </c>
      <c r="I13" s="107">
        <f>G13*H13</f>
        <v>0</v>
      </c>
      <c r="J13" s="108">
        <v>1</v>
      </c>
      <c r="K13" s="107">
        <f>I13*J13</f>
        <v>0</v>
      </c>
      <c r="L13" s="106">
        <v>0</v>
      </c>
      <c r="M13" s="102">
        <f>K13-L13</f>
        <v>0</v>
      </c>
      <c r="N13" s="105">
        <f>$N$1</f>
        <v>7.6499999999999999E-2</v>
      </c>
      <c r="O13" s="102">
        <f>M13*N13</f>
        <v>0</v>
      </c>
      <c r="P13" s="104">
        <f>$P$1</f>
        <v>2.6199999999999999E-3</v>
      </c>
      <c r="Q13" s="102">
        <f>(L13+M13)*P13</f>
        <v>0</v>
      </c>
      <c r="R13" s="102">
        <f>L13+M13+O13+Q13</f>
        <v>0</v>
      </c>
      <c r="S13" s="125"/>
      <c r="T13" s="125"/>
      <c r="U13" s="102">
        <f>S13+T13</f>
        <v>0</v>
      </c>
      <c r="V13" s="102">
        <f>ROUND((R13+U13),2)</f>
        <v>0</v>
      </c>
      <c r="W13" s="101">
        <v>0</v>
      </c>
      <c r="X13" s="100">
        <f>V13*W13</f>
        <v>0</v>
      </c>
      <c r="Y13" s="99">
        <f>V13-X13</f>
        <v>0</v>
      </c>
    </row>
    <row r="14" spans="3:25" s="92" customFormat="1" x14ac:dyDescent="0.25">
      <c r="C14" s="127"/>
      <c r="D14" s="110" t="s">
        <v>48</v>
      </c>
      <c r="E14" s="110" t="s">
        <v>48</v>
      </c>
      <c r="F14" s="110">
        <v>5225</v>
      </c>
      <c r="G14" s="126"/>
      <c r="H14" s="108">
        <v>1</v>
      </c>
      <c r="I14" s="107">
        <f>G14*H14</f>
        <v>0</v>
      </c>
      <c r="J14" s="108">
        <v>1</v>
      </c>
      <c r="K14" s="107">
        <f>I14*J14</f>
        <v>0</v>
      </c>
      <c r="L14" s="106">
        <v>0</v>
      </c>
      <c r="M14" s="102">
        <f>K14-L14</f>
        <v>0</v>
      </c>
      <c r="N14" s="105">
        <f>$N$1</f>
        <v>7.6499999999999999E-2</v>
      </c>
      <c r="O14" s="102">
        <f>M14*N14</f>
        <v>0</v>
      </c>
      <c r="P14" s="104">
        <f>$P$1</f>
        <v>2.6199999999999999E-3</v>
      </c>
      <c r="Q14" s="102">
        <f>(L14+M14)*P14</f>
        <v>0</v>
      </c>
      <c r="R14" s="102">
        <f>L14+M14+O14+Q14</f>
        <v>0</v>
      </c>
      <c r="S14" s="125"/>
      <c r="T14" s="125"/>
      <c r="U14" s="102">
        <f>S14+T14</f>
        <v>0</v>
      </c>
      <c r="V14" s="102">
        <f>ROUND((R14+U14),2)</f>
        <v>0</v>
      </c>
      <c r="W14" s="101">
        <v>0</v>
      </c>
      <c r="X14" s="100">
        <f>V14*W14</f>
        <v>0</v>
      </c>
      <c r="Y14" s="99">
        <f>V14-X14</f>
        <v>0</v>
      </c>
    </row>
    <row r="15" spans="3:25" s="92" customFormat="1" x14ac:dyDescent="0.25">
      <c r="C15" s="127"/>
      <c r="D15" s="110" t="s">
        <v>48</v>
      </c>
      <c r="E15" s="110" t="s">
        <v>48</v>
      </c>
      <c r="F15" s="110">
        <v>5225</v>
      </c>
      <c r="G15" s="126"/>
      <c r="H15" s="108">
        <v>1</v>
      </c>
      <c r="I15" s="107">
        <f>G15*H15</f>
        <v>0</v>
      </c>
      <c r="J15" s="108">
        <v>1</v>
      </c>
      <c r="K15" s="107">
        <f>I15*J15</f>
        <v>0</v>
      </c>
      <c r="L15" s="106">
        <v>0</v>
      </c>
      <c r="M15" s="102">
        <f>K15-L15</f>
        <v>0</v>
      </c>
      <c r="N15" s="105">
        <f>$N$1</f>
        <v>7.6499999999999999E-2</v>
      </c>
      <c r="O15" s="102">
        <f>M15*N15</f>
        <v>0</v>
      </c>
      <c r="P15" s="104">
        <f>$P$1</f>
        <v>2.6199999999999999E-3</v>
      </c>
      <c r="Q15" s="102">
        <f>(L15+M15)*P15</f>
        <v>0</v>
      </c>
      <c r="R15" s="102">
        <f>L15+M15+O15+Q15</f>
        <v>0</v>
      </c>
      <c r="S15" s="125"/>
      <c r="T15" s="125"/>
      <c r="U15" s="102">
        <f>S15+T15</f>
        <v>0</v>
      </c>
      <c r="V15" s="102">
        <f>ROUND((R15+U15),2)</f>
        <v>0</v>
      </c>
      <c r="W15" s="101">
        <v>0</v>
      </c>
      <c r="X15" s="100">
        <f>V15*W15</f>
        <v>0</v>
      </c>
      <c r="Y15" s="99">
        <f>V15-X15</f>
        <v>0</v>
      </c>
    </row>
    <row r="16" spans="3:25" s="92" customFormat="1" x14ac:dyDescent="0.25">
      <c r="C16" s="127"/>
      <c r="D16" s="110" t="s">
        <v>48</v>
      </c>
      <c r="E16" s="110" t="s">
        <v>48</v>
      </c>
      <c r="F16" s="110">
        <v>5225</v>
      </c>
      <c r="G16" s="126"/>
      <c r="H16" s="108">
        <v>1</v>
      </c>
      <c r="I16" s="107">
        <f>G16*H16</f>
        <v>0</v>
      </c>
      <c r="J16" s="108">
        <v>1</v>
      </c>
      <c r="K16" s="107">
        <f>I16*J16</f>
        <v>0</v>
      </c>
      <c r="L16" s="106">
        <v>0</v>
      </c>
      <c r="M16" s="102">
        <f>K16-L16</f>
        <v>0</v>
      </c>
      <c r="N16" s="105">
        <f>$N$1</f>
        <v>7.6499999999999999E-2</v>
      </c>
      <c r="O16" s="102">
        <f>M16*N16</f>
        <v>0</v>
      </c>
      <c r="P16" s="104">
        <f>$P$1</f>
        <v>2.6199999999999999E-3</v>
      </c>
      <c r="Q16" s="102">
        <f>(L16+M16)*P16</f>
        <v>0</v>
      </c>
      <c r="R16" s="102">
        <f>L16+M16+O16+Q16</f>
        <v>0</v>
      </c>
      <c r="S16" s="125"/>
      <c r="T16" s="125"/>
      <c r="U16" s="102">
        <f>S16+T16</f>
        <v>0</v>
      </c>
      <c r="V16" s="102">
        <f>ROUND((R16+U16),2)</f>
        <v>0</v>
      </c>
      <c r="W16" s="101">
        <v>0</v>
      </c>
      <c r="X16" s="100">
        <f>V16*W16</f>
        <v>0</v>
      </c>
      <c r="Y16" s="99">
        <f>V16-X16</f>
        <v>0</v>
      </c>
    </row>
    <row r="17" spans="3:25" s="92" customFormat="1" x14ac:dyDescent="0.25">
      <c r="C17" s="127"/>
      <c r="D17" s="110" t="s">
        <v>48</v>
      </c>
      <c r="E17" s="110" t="s">
        <v>48</v>
      </c>
      <c r="F17" s="110">
        <v>5225</v>
      </c>
      <c r="G17" s="126"/>
      <c r="H17" s="108">
        <v>1</v>
      </c>
      <c r="I17" s="107">
        <f>G17*H17</f>
        <v>0</v>
      </c>
      <c r="J17" s="108">
        <v>1</v>
      </c>
      <c r="K17" s="107">
        <f>I17*J17</f>
        <v>0</v>
      </c>
      <c r="L17" s="106">
        <v>0</v>
      </c>
      <c r="M17" s="102">
        <f>K17-L17</f>
        <v>0</v>
      </c>
      <c r="N17" s="105">
        <f>$N$1</f>
        <v>7.6499999999999999E-2</v>
      </c>
      <c r="O17" s="102">
        <f>M17*N17</f>
        <v>0</v>
      </c>
      <c r="P17" s="104">
        <f>$P$1</f>
        <v>2.6199999999999999E-3</v>
      </c>
      <c r="Q17" s="102">
        <f>(L17+M17)*P17</f>
        <v>0</v>
      </c>
      <c r="R17" s="102">
        <f>L17+M17+O17+Q17</f>
        <v>0</v>
      </c>
      <c r="S17" s="125"/>
      <c r="T17" s="125"/>
      <c r="U17" s="102">
        <f>S17+T17</f>
        <v>0</v>
      </c>
      <c r="V17" s="102">
        <f>ROUND((R17+U17),2)</f>
        <v>0</v>
      </c>
      <c r="W17" s="101">
        <v>0</v>
      </c>
      <c r="X17" s="100">
        <f>V17*W17</f>
        <v>0</v>
      </c>
      <c r="Y17" s="99">
        <f>V17-X17</f>
        <v>0</v>
      </c>
    </row>
    <row r="18" spans="3:25" s="92" customFormat="1" x14ac:dyDescent="0.25">
      <c r="C18" s="124"/>
      <c r="D18" s="123" t="s">
        <v>48</v>
      </c>
      <c r="E18" s="123" t="s">
        <v>48</v>
      </c>
      <c r="F18" s="123">
        <v>5225</v>
      </c>
      <c r="G18" s="122"/>
      <c r="H18" s="121">
        <v>1</v>
      </c>
      <c r="I18" s="120">
        <f>G18*H18</f>
        <v>0</v>
      </c>
      <c r="J18" s="121">
        <v>1</v>
      </c>
      <c r="K18" s="120">
        <f>I18*J18</f>
        <v>0</v>
      </c>
      <c r="L18" s="119">
        <v>0</v>
      </c>
      <c r="M18" s="115">
        <f>K18-L18</f>
        <v>0</v>
      </c>
      <c r="N18" s="118">
        <f>$N$1</f>
        <v>7.6499999999999999E-2</v>
      </c>
      <c r="O18" s="115">
        <f>M18*N18</f>
        <v>0</v>
      </c>
      <c r="P18" s="117">
        <f>$P$1</f>
        <v>2.6199999999999999E-3</v>
      </c>
      <c r="Q18" s="115">
        <f>(L18+M18)*P18</f>
        <v>0</v>
      </c>
      <c r="R18" s="115">
        <f>L18+M18+O18+Q18</f>
        <v>0</v>
      </c>
      <c r="S18" s="116"/>
      <c r="T18" s="116"/>
      <c r="U18" s="115">
        <f>S18+T18</f>
        <v>0</v>
      </c>
      <c r="V18" s="115">
        <f>ROUND((R18+U18),2)</f>
        <v>0</v>
      </c>
      <c r="W18" s="114">
        <v>0</v>
      </c>
      <c r="X18" s="113">
        <f>V18*W18</f>
        <v>0</v>
      </c>
      <c r="Y18" s="112">
        <f>V18-X18</f>
        <v>0</v>
      </c>
    </row>
    <row r="19" spans="3:25" s="92" customFormat="1" x14ac:dyDescent="0.25">
      <c r="C19" s="111"/>
      <c r="D19" s="110" t="s">
        <v>47</v>
      </c>
      <c r="E19" s="110" t="s">
        <v>46</v>
      </c>
      <c r="F19" s="110">
        <v>5128</v>
      </c>
      <c r="G19" s="109"/>
      <c r="H19" s="108">
        <v>1</v>
      </c>
      <c r="I19" s="107">
        <f>G19*H19</f>
        <v>0</v>
      </c>
      <c r="J19" s="108">
        <v>1</v>
      </c>
      <c r="K19" s="107">
        <f>I19*J19</f>
        <v>0</v>
      </c>
      <c r="L19" s="106">
        <v>0</v>
      </c>
      <c r="M19" s="102">
        <f>K19-L19</f>
        <v>0</v>
      </c>
      <c r="N19" s="105">
        <f>$N$1</f>
        <v>7.6499999999999999E-2</v>
      </c>
      <c r="O19" s="102">
        <f>M19*N19</f>
        <v>0</v>
      </c>
      <c r="P19" s="104">
        <f>$P$1</f>
        <v>2.6199999999999999E-3</v>
      </c>
      <c r="Q19" s="102">
        <f>(L19+M19)*P19</f>
        <v>0</v>
      </c>
      <c r="R19" s="102">
        <f>L19+M19+O19+Q19</f>
        <v>0</v>
      </c>
      <c r="S19" s="103"/>
      <c r="T19" s="103"/>
      <c r="U19" s="102">
        <f>S19+T19</f>
        <v>0</v>
      </c>
      <c r="V19" s="102">
        <f>ROUND((R19+U19),2)</f>
        <v>0</v>
      </c>
      <c r="W19" s="101">
        <v>1</v>
      </c>
      <c r="X19" s="100">
        <f>V19*W19</f>
        <v>0</v>
      </c>
      <c r="Y19" s="99">
        <f>V19-X19</f>
        <v>0</v>
      </c>
    </row>
    <row r="20" spans="3:25" s="92" customFormat="1" x14ac:dyDescent="0.25">
      <c r="C20" s="111"/>
      <c r="D20" s="110" t="s">
        <v>47</v>
      </c>
      <c r="E20" s="110" t="s">
        <v>46</v>
      </c>
      <c r="F20" s="110">
        <v>5128</v>
      </c>
      <c r="G20" s="109"/>
      <c r="H20" s="108">
        <v>1</v>
      </c>
      <c r="I20" s="107">
        <f>G20*H20</f>
        <v>0</v>
      </c>
      <c r="J20" s="108">
        <v>1</v>
      </c>
      <c r="K20" s="107">
        <f>I20*J20</f>
        <v>0</v>
      </c>
      <c r="L20" s="106">
        <v>0</v>
      </c>
      <c r="M20" s="102">
        <f>K20-L20</f>
        <v>0</v>
      </c>
      <c r="N20" s="105">
        <f>$N$1</f>
        <v>7.6499999999999999E-2</v>
      </c>
      <c r="O20" s="102">
        <f>M20*N20</f>
        <v>0</v>
      </c>
      <c r="P20" s="104">
        <f>$P$1</f>
        <v>2.6199999999999999E-3</v>
      </c>
      <c r="Q20" s="102">
        <f>(L20+M20)*P20</f>
        <v>0</v>
      </c>
      <c r="R20" s="102">
        <f>L20+M20+O20+Q20</f>
        <v>0</v>
      </c>
      <c r="S20" s="103"/>
      <c r="T20" s="103"/>
      <c r="U20" s="102">
        <f>S20+T20</f>
        <v>0</v>
      </c>
      <c r="V20" s="102">
        <f>ROUND((R20+U20),2)</f>
        <v>0</v>
      </c>
      <c r="W20" s="101">
        <v>1</v>
      </c>
      <c r="X20" s="100">
        <f>V20*W20</f>
        <v>0</v>
      </c>
      <c r="Y20" s="99">
        <f>V20-X20</f>
        <v>0</v>
      </c>
    </row>
    <row r="21" spans="3:25" s="92" customFormat="1" x14ac:dyDescent="0.25">
      <c r="C21" s="111"/>
      <c r="D21" s="110" t="s">
        <v>47</v>
      </c>
      <c r="E21" s="110" t="s">
        <v>46</v>
      </c>
      <c r="F21" s="110">
        <v>5128</v>
      </c>
      <c r="G21" s="109"/>
      <c r="H21" s="108">
        <v>1</v>
      </c>
      <c r="I21" s="107">
        <f>G21*H21</f>
        <v>0</v>
      </c>
      <c r="J21" s="108">
        <v>1</v>
      </c>
      <c r="K21" s="107">
        <f>I21*J21</f>
        <v>0</v>
      </c>
      <c r="L21" s="106">
        <v>0</v>
      </c>
      <c r="M21" s="102">
        <f>K21-L21</f>
        <v>0</v>
      </c>
      <c r="N21" s="105">
        <f>$N$1</f>
        <v>7.6499999999999999E-2</v>
      </c>
      <c r="O21" s="102">
        <f>M21*N21</f>
        <v>0</v>
      </c>
      <c r="P21" s="104">
        <f>$P$1</f>
        <v>2.6199999999999999E-3</v>
      </c>
      <c r="Q21" s="102">
        <f>(L21+M21)*P21</f>
        <v>0</v>
      </c>
      <c r="R21" s="102">
        <f>L21+M21+O21+Q21</f>
        <v>0</v>
      </c>
      <c r="S21" s="103"/>
      <c r="T21" s="103"/>
      <c r="U21" s="102">
        <f>S21+T21</f>
        <v>0</v>
      </c>
      <c r="V21" s="102">
        <f>ROUND((R21+U21),2)</f>
        <v>0</v>
      </c>
      <c r="W21" s="101">
        <v>1</v>
      </c>
      <c r="X21" s="100">
        <f>V21*W21</f>
        <v>0</v>
      </c>
      <c r="Y21" s="99">
        <f>V21-X21</f>
        <v>0</v>
      </c>
    </row>
    <row r="22" spans="3:25" s="92" customFormat="1" x14ac:dyDescent="0.25">
      <c r="C22" s="111"/>
      <c r="D22" s="110" t="s">
        <v>47</v>
      </c>
      <c r="E22" s="110" t="s">
        <v>46</v>
      </c>
      <c r="F22" s="110">
        <v>5128</v>
      </c>
      <c r="G22" s="109"/>
      <c r="H22" s="108">
        <v>1</v>
      </c>
      <c r="I22" s="107">
        <f>G22*H22</f>
        <v>0</v>
      </c>
      <c r="J22" s="108">
        <v>1</v>
      </c>
      <c r="K22" s="107">
        <f>I22*J22</f>
        <v>0</v>
      </c>
      <c r="L22" s="106">
        <v>0</v>
      </c>
      <c r="M22" s="102">
        <f>K22-L22</f>
        <v>0</v>
      </c>
      <c r="N22" s="105">
        <f>$N$1</f>
        <v>7.6499999999999999E-2</v>
      </c>
      <c r="O22" s="102">
        <f>M22*N22</f>
        <v>0</v>
      </c>
      <c r="P22" s="104">
        <f>$P$1</f>
        <v>2.6199999999999999E-3</v>
      </c>
      <c r="Q22" s="102">
        <f>(L22+M22)*P22</f>
        <v>0</v>
      </c>
      <c r="R22" s="102">
        <f>L22+M22+O22+Q22</f>
        <v>0</v>
      </c>
      <c r="S22" s="103"/>
      <c r="T22" s="103"/>
      <c r="U22" s="102">
        <f>S22+T22</f>
        <v>0</v>
      </c>
      <c r="V22" s="102">
        <f>ROUND((R22+U22),2)</f>
        <v>0</v>
      </c>
      <c r="W22" s="101">
        <v>1</v>
      </c>
      <c r="X22" s="100">
        <f>V22*W22</f>
        <v>0</v>
      </c>
      <c r="Y22" s="99">
        <f>V22-X22</f>
        <v>0</v>
      </c>
    </row>
    <row r="23" spans="3:25" s="92" customFormat="1" x14ac:dyDescent="0.25">
      <c r="C23" s="111"/>
      <c r="D23" s="110" t="s">
        <v>47</v>
      </c>
      <c r="E23" s="110" t="s">
        <v>46</v>
      </c>
      <c r="F23" s="110">
        <v>5128</v>
      </c>
      <c r="G23" s="109"/>
      <c r="H23" s="108">
        <v>1</v>
      </c>
      <c r="I23" s="107">
        <f>G23*H23</f>
        <v>0</v>
      </c>
      <c r="J23" s="108">
        <v>1</v>
      </c>
      <c r="K23" s="107">
        <f>I23*J23</f>
        <v>0</v>
      </c>
      <c r="L23" s="106">
        <v>0</v>
      </c>
      <c r="M23" s="102">
        <f>K23-L23</f>
        <v>0</v>
      </c>
      <c r="N23" s="105">
        <f>$N$1</f>
        <v>7.6499999999999999E-2</v>
      </c>
      <c r="O23" s="102">
        <f>M23*N23</f>
        <v>0</v>
      </c>
      <c r="P23" s="104">
        <f>$P$1</f>
        <v>2.6199999999999999E-3</v>
      </c>
      <c r="Q23" s="102">
        <f>(L23+M23)*P23</f>
        <v>0</v>
      </c>
      <c r="R23" s="102">
        <f>L23+M23+O23+Q23</f>
        <v>0</v>
      </c>
      <c r="S23" s="103"/>
      <c r="T23" s="103"/>
      <c r="U23" s="102">
        <f>S23+T23</f>
        <v>0</v>
      </c>
      <c r="V23" s="102">
        <f>ROUND((R23+U23),2)</f>
        <v>0</v>
      </c>
      <c r="W23" s="101">
        <v>1</v>
      </c>
      <c r="X23" s="100">
        <f>V23*W23</f>
        <v>0</v>
      </c>
      <c r="Y23" s="99">
        <f>V23-X23</f>
        <v>0</v>
      </c>
    </row>
    <row r="24" spans="3:25" s="92" customFormat="1" x14ac:dyDescent="0.25">
      <c r="C24" s="111"/>
      <c r="D24" s="110" t="s">
        <v>47</v>
      </c>
      <c r="E24" s="110" t="s">
        <v>46</v>
      </c>
      <c r="F24" s="110">
        <v>5128</v>
      </c>
      <c r="G24" s="109"/>
      <c r="H24" s="108">
        <v>1</v>
      </c>
      <c r="I24" s="107">
        <f>G24*H24</f>
        <v>0</v>
      </c>
      <c r="J24" s="108">
        <v>1</v>
      </c>
      <c r="K24" s="107">
        <f>I24*J24</f>
        <v>0</v>
      </c>
      <c r="L24" s="106">
        <v>0</v>
      </c>
      <c r="M24" s="102">
        <f>K24-L24</f>
        <v>0</v>
      </c>
      <c r="N24" s="105">
        <f>$N$1</f>
        <v>7.6499999999999999E-2</v>
      </c>
      <c r="O24" s="102">
        <f>M24*N24</f>
        <v>0</v>
      </c>
      <c r="P24" s="104">
        <f>$P$1</f>
        <v>2.6199999999999999E-3</v>
      </c>
      <c r="Q24" s="102">
        <f>(L24+M24)*P24</f>
        <v>0</v>
      </c>
      <c r="R24" s="102">
        <f>L24+M24+O24+Q24</f>
        <v>0</v>
      </c>
      <c r="S24" s="103"/>
      <c r="T24" s="103"/>
      <c r="U24" s="102">
        <f>S24+T24</f>
        <v>0</v>
      </c>
      <c r="V24" s="102">
        <f>ROUND((R24+U24),2)</f>
        <v>0</v>
      </c>
      <c r="W24" s="101">
        <v>1</v>
      </c>
      <c r="X24" s="100">
        <f>V24*W24</f>
        <v>0</v>
      </c>
      <c r="Y24" s="99">
        <f>V24-X24</f>
        <v>0</v>
      </c>
    </row>
    <row r="25" spans="3:25" s="92" customFormat="1" x14ac:dyDescent="0.25">
      <c r="C25" s="111"/>
      <c r="D25" s="110" t="s">
        <v>47</v>
      </c>
      <c r="E25" s="110" t="s">
        <v>46</v>
      </c>
      <c r="F25" s="110">
        <v>5128</v>
      </c>
      <c r="G25" s="109"/>
      <c r="H25" s="108">
        <v>1</v>
      </c>
      <c r="I25" s="107">
        <f>G25*H25</f>
        <v>0</v>
      </c>
      <c r="J25" s="108">
        <v>1</v>
      </c>
      <c r="K25" s="107">
        <f>I25*J25</f>
        <v>0</v>
      </c>
      <c r="L25" s="106">
        <v>0</v>
      </c>
      <c r="M25" s="102">
        <f>K25-L25</f>
        <v>0</v>
      </c>
      <c r="N25" s="105">
        <f>$N$1</f>
        <v>7.6499999999999999E-2</v>
      </c>
      <c r="O25" s="102">
        <f>M25*N25</f>
        <v>0</v>
      </c>
      <c r="P25" s="104">
        <f>$P$1</f>
        <v>2.6199999999999999E-3</v>
      </c>
      <c r="Q25" s="102">
        <f>(L25+M25)*P25</f>
        <v>0</v>
      </c>
      <c r="R25" s="102">
        <f>L25+M25+O25+Q25</f>
        <v>0</v>
      </c>
      <c r="S25" s="103"/>
      <c r="T25" s="103"/>
      <c r="U25" s="102">
        <f>S25+T25</f>
        <v>0</v>
      </c>
      <c r="V25" s="102">
        <f>ROUND((R25+U25),2)</f>
        <v>0</v>
      </c>
      <c r="W25" s="101">
        <v>1</v>
      </c>
      <c r="X25" s="100">
        <f>V25*W25</f>
        <v>0</v>
      </c>
      <c r="Y25" s="99">
        <f>V25-X25</f>
        <v>0</v>
      </c>
    </row>
    <row r="26" spans="3:25" s="92" customFormat="1" x14ac:dyDescent="0.25">
      <c r="C26" s="111"/>
      <c r="D26" s="110" t="s">
        <v>47</v>
      </c>
      <c r="E26" s="110" t="s">
        <v>46</v>
      </c>
      <c r="F26" s="110">
        <v>5128</v>
      </c>
      <c r="G26" s="109"/>
      <c r="H26" s="108">
        <v>1</v>
      </c>
      <c r="I26" s="107">
        <f>G26*H26</f>
        <v>0</v>
      </c>
      <c r="J26" s="108">
        <v>1</v>
      </c>
      <c r="K26" s="107">
        <f>I26*J26</f>
        <v>0</v>
      </c>
      <c r="L26" s="106">
        <v>0</v>
      </c>
      <c r="M26" s="102">
        <f>K26-L26</f>
        <v>0</v>
      </c>
      <c r="N26" s="105">
        <f>$N$1</f>
        <v>7.6499999999999999E-2</v>
      </c>
      <c r="O26" s="102">
        <f>M26*N26</f>
        <v>0</v>
      </c>
      <c r="P26" s="104">
        <f>$P$1</f>
        <v>2.6199999999999999E-3</v>
      </c>
      <c r="Q26" s="102">
        <f>(L26+M26)*P26</f>
        <v>0</v>
      </c>
      <c r="R26" s="102">
        <f>L26+M26+O26+Q26</f>
        <v>0</v>
      </c>
      <c r="S26" s="103"/>
      <c r="T26" s="103"/>
      <c r="U26" s="102">
        <f>S26+T26</f>
        <v>0</v>
      </c>
      <c r="V26" s="102">
        <f>ROUND((R26+U26),2)</f>
        <v>0</v>
      </c>
      <c r="W26" s="101">
        <v>1</v>
      </c>
      <c r="X26" s="100">
        <f>V26*W26</f>
        <v>0</v>
      </c>
      <c r="Y26" s="99">
        <f>V26-X26</f>
        <v>0</v>
      </c>
    </row>
    <row r="28" spans="3:25" x14ac:dyDescent="0.25">
      <c r="G28" s="97">
        <f>SUM(G3:G27)</f>
        <v>0</v>
      </c>
      <c r="V28" s="93">
        <f>SUM(V3:V27)</f>
        <v>0</v>
      </c>
    </row>
  </sheetData>
  <mergeCells count="1">
    <mergeCell ref="S1:U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6.30.25 High Ed Liability Calc</vt:lpstr>
      <vt:lpstr>6.30.25 High Ed Multifund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Kover, Evelyn (OFM)</dc:creator>
  <cp:lastModifiedBy>Kover, Evelyn (OFM)</cp:lastModifiedBy>
  <dcterms:created xsi:type="dcterms:W3CDTF">2025-07-14T20:26:07Z</dcterms:created>
  <dcterms:modified xsi:type="dcterms:W3CDTF">2025-07-14T20:37:27Z</dcterms:modified>
</cp:coreProperties>
</file>