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ofm.wa.lcl\OFM\Budget\Budget_Development\2025-27_Budget_Development\BalanceSheet&amp;Outlook\"/>
    </mc:Choice>
  </mc:AlternateContent>
  <xr:revisionPtr revIDLastSave="0" documentId="13_ncr:1_{B0D510F5-7896-442B-A5FD-0163C7A86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Sheet" sheetId="3" r:id="rId1"/>
    <sheet name="Bal Sheet Detail" sheetId="2" r:id="rId2"/>
  </sheets>
  <definedNames>
    <definedName name="_xlnm.Print_Area" localSheetId="0">BalanceSheet!$C$7:$M$73</definedName>
    <definedName name="_xlnm.Print_Titles" localSheetId="0">BalanceSheet!$1:$6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M20" i="3"/>
  <c r="J20" i="3"/>
  <c r="G7" i="3"/>
  <c r="E9" i="3"/>
  <c r="F9" i="3"/>
  <c r="H9" i="3"/>
  <c r="I9" i="3"/>
  <c r="J9" i="3" s="1"/>
  <c r="K9" i="3"/>
  <c r="L9" i="3"/>
  <c r="G10" i="3"/>
  <c r="J10" i="3"/>
  <c r="M10" i="3"/>
  <c r="G11" i="3"/>
  <c r="J11" i="3"/>
  <c r="M11" i="3"/>
  <c r="E13" i="3"/>
  <c r="F13" i="3"/>
  <c r="H13" i="3"/>
  <c r="I13" i="3"/>
  <c r="K13" i="3"/>
  <c r="L13" i="3"/>
  <c r="G14" i="3"/>
  <c r="J14" i="3"/>
  <c r="M14" i="3"/>
  <c r="G17" i="3"/>
  <c r="J17" i="3"/>
  <c r="M17" i="3"/>
  <c r="G22" i="3"/>
  <c r="J22" i="3"/>
  <c r="M22" i="3"/>
  <c r="G16" i="3"/>
  <c r="J16" i="3"/>
  <c r="M16" i="3"/>
  <c r="G23" i="3"/>
  <c r="J23" i="3"/>
  <c r="M23" i="3"/>
  <c r="G15" i="3"/>
  <c r="J15" i="3"/>
  <c r="M15" i="3"/>
  <c r="G20" i="3"/>
  <c r="J21" i="3"/>
  <c r="M21" i="3"/>
  <c r="G19" i="3"/>
  <c r="J19" i="3"/>
  <c r="M19" i="3"/>
  <c r="G18" i="3"/>
  <c r="J18" i="3"/>
  <c r="M18" i="3"/>
  <c r="G27" i="3"/>
  <c r="J27" i="3"/>
  <c r="M27" i="3"/>
  <c r="G29" i="3"/>
  <c r="J29" i="3"/>
  <c r="M29" i="3"/>
  <c r="E31" i="3"/>
  <c r="F31" i="3"/>
  <c r="H31" i="3"/>
  <c r="I31" i="3"/>
  <c r="K31" i="3"/>
  <c r="L31" i="3"/>
  <c r="G32" i="3"/>
  <c r="J32" i="3"/>
  <c r="M32" i="3"/>
  <c r="G33" i="3"/>
  <c r="J33" i="3"/>
  <c r="M33" i="3"/>
  <c r="G34" i="3"/>
  <c r="J34" i="3"/>
  <c r="M34" i="3"/>
  <c r="G35" i="3"/>
  <c r="J35" i="3"/>
  <c r="M35" i="3"/>
  <c r="G36" i="3"/>
  <c r="J36" i="3"/>
  <c r="M36" i="3"/>
  <c r="G37" i="3"/>
  <c r="J37" i="3"/>
  <c r="M37" i="3"/>
  <c r="G38" i="3"/>
  <c r="J38" i="3"/>
  <c r="M38" i="3"/>
  <c r="E40" i="3"/>
  <c r="F40" i="3"/>
  <c r="H40" i="3"/>
  <c r="I40" i="3"/>
  <c r="K40" i="3"/>
  <c r="L40" i="3"/>
  <c r="L51" i="3" s="1"/>
  <c r="G41" i="3"/>
  <c r="J41" i="3"/>
  <c r="M41" i="3"/>
  <c r="G42" i="3"/>
  <c r="J42" i="3"/>
  <c r="M42" i="3"/>
  <c r="G43" i="3"/>
  <c r="J43" i="3"/>
  <c r="M43" i="3"/>
  <c r="G44" i="3"/>
  <c r="J44" i="3"/>
  <c r="M44" i="3"/>
  <c r="G45" i="3"/>
  <c r="J45" i="3"/>
  <c r="M45" i="3"/>
  <c r="G46" i="3"/>
  <c r="J46" i="3"/>
  <c r="M46" i="3"/>
  <c r="G47" i="3"/>
  <c r="J47" i="3"/>
  <c r="M47" i="3"/>
  <c r="G49" i="3"/>
  <c r="J49" i="3"/>
  <c r="M49" i="3"/>
  <c r="G56" i="3"/>
  <c r="G57" i="3"/>
  <c r="J57" i="3"/>
  <c r="M57" i="3"/>
  <c r="G61" i="3"/>
  <c r="J61" i="3"/>
  <c r="M61" i="3"/>
  <c r="G62" i="3"/>
  <c r="J62" i="3"/>
  <c r="M62" i="3"/>
  <c r="G59" i="3"/>
  <c r="J59" i="3"/>
  <c r="M59" i="3"/>
  <c r="G60" i="3"/>
  <c r="J60" i="3"/>
  <c r="M60" i="3"/>
  <c r="G58" i="3"/>
  <c r="J58" i="3"/>
  <c r="M58" i="3"/>
  <c r="G63" i="3"/>
  <c r="J63" i="3"/>
  <c r="M63" i="3"/>
  <c r="E65" i="3"/>
  <c r="F56" i="3" s="1"/>
  <c r="F65" i="3" s="1"/>
  <c r="G68" i="3"/>
  <c r="G69" i="3"/>
  <c r="J69" i="3"/>
  <c r="M69" i="3"/>
  <c r="E71" i="3"/>
  <c r="G9" i="3" l="1"/>
  <c r="F51" i="3"/>
  <c r="M31" i="3"/>
  <c r="G40" i="3"/>
  <c r="J40" i="3"/>
  <c r="E51" i="3"/>
  <c r="M13" i="3"/>
  <c r="I51" i="3"/>
  <c r="J13" i="3"/>
  <c r="G13" i="3"/>
  <c r="H51" i="3"/>
  <c r="M9" i="3"/>
  <c r="M40" i="3"/>
  <c r="G31" i="3"/>
  <c r="E25" i="3"/>
  <c r="E77" i="3" s="1"/>
  <c r="G65" i="3"/>
  <c r="H56" i="3"/>
  <c r="K51" i="3"/>
  <c r="M51" i="3" s="1"/>
  <c r="J31" i="3"/>
  <c r="F68" i="3"/>
  <c r="F71" i="3" s="1"/>
  <c r="B39" i="2"/>
  <c r="D39" i="2"/>
  <c r="D48" i="2"/>
  <c r="D45" i="2"/>
  <c r="F45" i="2"/>
  <c r="F39" i="2"/>
  <c r="D32" i="2"/>
  <c r="F32" i="2"/>
  <c r="F48" i="2" s="1"/>
  <c r="G51" i="3" l="1"/>
  <c r="G25" i="3"/>
  <c r="J51" i="3"/>
  <c r="E78" i="3"/>
  <c r="E53" i="3"/>
  <c r="F7" i="3" s="1"/>
  <c r="F25" i="3" s="1"/>
  <c r="E75" i="3"/>
  <c r="E76" i="3"/>
  <c r="H65" i="3"/>
  <c r="I56" i="3" s="1"/>
  <c r="I65" i="3" s="1"/>
  <c r="J56" i="3"/>
  <c r="H68" i="3"/>
  <c r="G71" i="3"/>
  <c r="B32" i="2"/>
  <c r="B45" i="2"/>
  <c r="E73" i="3" l="1"/>
  <c r="F53" i="3"/>
  <c r="F77" i="3"/>
  <c r="F76" i="3"/>
  <c r="F78" i="3"/>
  <c r="F75" i="3"/>
  <c r="J68" i="3"/>
  <c r="H71" i="3"/>
  <c r="I68" i="3" s="1"/>
  <c r="I71" i="3" s="1"/>
  <c r="K56" i="3"/>
  <c r="J65" i="3"/>
  <c r="B48" i="2"/>
  <c r="K65" i="3" l="1"/>
  <c r="L56" i="3" s="1"/>
  <c r="L65" i="3" s="1"/>
  <c r="M65" i="3" s="1"/>
  <c r="M56" i="3"/>
  <c r="H7" i="3"/>
  <c r="F73" i="3"/>
  <c r="G73" i="3" s="1"/>
  <c r="G53" i="3"/>
  <c r="J71" i="3"/>
  <c r="K68" i="3"/>
  <c r="M68" i="3" l="1"/>
  <c r="K71" i="3"/>
  <c r="L68" i="3" s="1"/>
  <c r="L71" i="3" s="1"/>
  <c r="M71" i="3" s="1"/>
  <c r="J7" i="3"/>
  <c r="J25" i="3" s="1"/>
  <c r="H25" i="3"/>
  <c r="H75" i="3" l="1"/>
  <c r="H53" i="3"/>
  <c r="H78" i="3"/>
  <c r="H77" i="3"/>
  <c r="H76" i="3"/>
  <c r="H73" i="3" l="1"/>
  <c r="I7" i="3"/>
  <c r="I25" i="3" s="1"/>
  <c r="I76" i="3" l="1"/>
  <c r="I75" i="3"/>
  <c r="I53" i="3"/>
  <c r="I78" i="3"/>
  <c r="I77" i="3"/>
  <c r="I73" i="3" l="1"/>
  <c r="J73" i="3" s="1"/>
  <c r="K7" i="3"/>
  <c r="J53" i="3"/>
  <c r="K25" i="3" l="1"/>
  <c r="M7" i="3"/>
  <c r="M25" i="3" s="1"/>
  <c r="K53" i="3" l="1"/>
  <c r="K77" i="3"/>
  <c r="K76" i="3"/>
  <c r="K78" i="3"/>
  <c r="K75" i="3"/>
  <c r="K73" i="3" l="1"/>
  <c r="L7" i="3"/>
  <c r="L25" i="3" s="1"/>
  <c r="L78" i="3" l="1"/>
  <c r="L76" i="3"/>
  <c r="L53" i="3"/>
  <c r="L77" i="3"/>
  <c r="L75" i="3"/>
  <c r="L73" i="3" l="1"/>
  <c r="M73" i="3" s="1"/>
  <c r="M53" i="3"/>
</calcChain>
</file>

<file path=xl/sharedStrings.xml><?xml version="1.0" encoding="utf-8"?>
<sst xmlns="http://schemas.openxmlformats.org/spreadsheetml/2006/main" count="239" uniqueCount="106">
  <si>
    <t>Budget Driven Revenue</t>
  </si>
  <si>
    <t xml:space="preserve"> </t>
  </si>
  <si>
    <t>Budget Stabilization Account</t>
  </si>
  <si>
    <t>(Dollars In Millions)</t>
  </si>
  <si>
    <t>404 Treasurer's Service Account</t>
  </si>
  <si>
    <t>Subtotal</t>
  </si>
  <si>
    <t xml:space="preserve">GFS </t>
  </si>
  <si>
    <t>Enacted Fund Transfers</t>
  </si>
  <si>
    <t>10B Home Security Fund Account</t>
  </si>
  <si>
    <t>300 Financial Services Regulation Account</t>
  </si>
  <si>
    <t>25P Wildfire Response, Forest Restoration, &amp; Community Resilience Account</t>
  </si>
  <si>
    <t>2023-25</t>
  </si>
  <si>
    <t>2023-25 Biennium</t>
  </si>
  <si>
    <t>03N Business License Account</t>
  </si>
  <si>
    <t>501 Liquor Revolving Account BDR</t>
  </si>
  <si>
    <t>578 Lottery Revenue Distribution Change BDR</t>
  </si>
  <si>
    <t>Cannabis Revenue Distribution Change BDR</t>
  </si>
  <si>
    <t>General Fund-State, Education Legacy Trust Account, Opportunity Pathways Account, Workforce Education Investment Account, Fair Start for Kids Account*, Budget Stabilization Account, and Washington Rescue Plan Transition Account</t>
  </si>
  <si>
    <t>* No revenue or expenditures for Fair Start for Kids Account (25H).</t>
  </si>
  <si>
    <t>Washington Rescue Plan Transition Account</t>
  </si>
  <si>
    <t>2025-27 Biennium</t>
  </si>
  <si>
    <t>2027-29 Biennium</t>
  </si>
  <si>
    <t>02K Death Investigations Account</t>
  </si>
  <si>
    <t>03K Industrial Insurance Premium Refund Account</t>
  </si>
  <si>
    <t>08H Military Department Rent and Lease Account</t>
  </si>
  <si>
    <t>08N State Financial Aid Account</t>
  </si>
  <si>
    <t>14R Military Department Active State Service Account</t>
  </si>
  <si>
    <t>364 Military Department Capital Account</t>
  </si>
  <si>
    <t>484 Administrative Hearings Revolving Account</t>
  </si>
  <si>
    <t>131 Fair Account</t>
  </si>
  <si>
    <t>441 Local Government Archives Account</t>
  </si>
  <si>
    <t>532 Washington Housing Trust Fund</t>
  </si>
  <si>
    <t>058 Public Works Assistance Account</t>
  </si>
  <si>
    <t>09R Economic Development Strategic Reserve Account</t>
  </si>
  <si>
    <t>27B Electric Vehicle Incentive Account</t>
  </si>
  <si>
    <t>422 Enterprise Services Account</t>
  </si>
  <si>
    <t>493 School Employees' Insurance Account</t>
  </si>
  <si>
    <t>600 Department of Retirement Systems Expense Account</t>
  </si>
  <si>
    <t>721 Public Employees' and Retirees Insurance Account</t>
  </si>
  <si>
    <t>816 Stadium and Exhibition Center Account</t>
  </si>
  <si>
    <t>819 Washington Law Enforcement Officers &amp; Firefighters' System Plan I Retirement Account</t>
  </si>
  <si>
    <t>818 Youth Athletic Facility Account</t>
  </si>
  <si>
    <t>Wealth Tax</t>
  </si>
  <si>
    <t>B&amp;O Tax Increase</t>
  </si>
  <si>
    <t>Unclaimed Property Technical Corrections</t>
  </si>
  <si>
    <t>Tribal Sales and Use Tax Compacts</t>
  </si>
  <si>
    <t>Proposed Fund Transfers To/From GFS (Excluding Transfers To/From BSA)</t>
  </si>
  <si>
    <t>Revenue Legislation</t>
  </si>
  <si>
    <t>Revenue Changes</t>
  </si>
  <si>
    <t/>
  </si>
  <si>
    <t>NGF-O</t>
  </si>
  <si>
    <t>Percentage of Reserves to Revenues and Other Resources</t>
  </si>
  <si>
    <t>Total Reserves</t>
  </si>
  <si>
    <t>GrandTotal</t>
  </si>
  <si>
    <t>Blank</t>
  </si>
  <si>
    <t>Washington Rescue Plan Transition Account Ending Balance</t>
  </si>
  <si>
    <t>SectionTotal</t>
  </si>
  <si>
    <t>Item</t>
  </si>
  <si>
    <t>Beginning Balance</t>
  </si>
  <si>
    <t>SubSectionTitle</t>
  </si>
  <si>
    <t>Budget Stabilization Account Ending Balance</t>
  </si>
  <si>
    <t>Interest Earnings</t>
  </si>
  <si>
    <t>Prior Period Adjustments</t>
  </si>
  <si>
    <t>Transfer BSA to GFS</t>
  </si>
  <si>
    <t>Transfer GFS to BSA</t>
  </si>
  <si>
    <t>Anticipated Reversions</t>
  </si>
  <si>
    <t>Appropriations from BSA</t>
  </si>
  <si>
    <t>Projected Ending Balance</t>
  </si>
  <si>
    <t>Revised Appropriations</t>
  </si>
  <si>
    <t>Reversions</t>
  </si>
  <si>
    <t>SubSectionTotal</t>
  </si>
  <si>
    <t>Social &amp; Health Services</t>
  </si>
  <si>
    <t>Low Income Health Care &amp; Comm Behavioral Health</t>
  </si>
  <si>
    <t>K-12 Education</t>
  </si>
  <si>
    <t>Higher Education</t>
  </si>
  <si>
    <t>Debt Service</t>
  </si>
  <si>
    <t>Corrections</t>
  </si>
  <si>
    <t>All Other</t>
  </si>
  <si>
    <t>Policy Level Total</t>
  </si>
  <si>
    <t>Maintenance Level Total</t>
  </si>
  <si>
    <t>Carryforward Level Adjustments</t>
  </si>
  <si>
    <t>Enacted Appropriations</t>
  </si>
  <si>
    <t>Total Revenues and Resources</t>
  </si>
  <si>
    <t>ACFR Adjustments</t>
  </si>
  <si>
    <t>Other Resource Changes</t>
  </si>
  <si>
    <t>Addtl Revenue Based on 4.5% Growth Rate Assumption</t>
  </si>
  <si>
    <t>Forecasted Revenues</t>
  </si>
  <si>
    <t>SubSection</t>
  </si>
  <si>
    <t>2027-29</t>
  </si>
  <si>
    <t>FY 2029</t>
  </si>
  <si>
    <t>FY 2028</t>
  </si>
  <si>
    <t>2025-27</t>
  </si>
  <si>
    <t>FY 2027</t>
  </si>
  <si>
    <t>FY 2026</t>
  </si>
  <si>
    <t>FY 2025</t>
  </si>
  <si>
    <t>FY 2024</t>
  </si>
  <si>
    <t>+/-</t>
  </si>
  <si>
    <t>RowType</t>
  </si>
  <si>
    <t>(Dollars in Millions)</t>
  </si>
  <si>
    <t xml:space="preserve"> Governor's Proposed 2025 Supplemental and 2025-27 Biennial Budget Balance Sheet</t>
  </si>
  <si>
    <t>Enacted WRPTA Transfer</t>
  </si>
  <si>
    <t>Propsed Fund Transfers</t>
  </si>
  <si>
    <t>GFS Transfer to BSA (1%)</t>
  </si>
  <si>
    <t>Transfer Balance from WRPTA to GFS</t>
  </si>
  <si>
    <t>November 2024 Revenue Forecast</t>
  </si>
  <si>
    <t>Proposed Fund Transfers, Revenue Legislation, and Budget Driven Revenue
Governor Proposed - 2025 Supplemental and 2025-27 Biennial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</si>
</sst>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##,###,###,##0"/>
    <numFmt numFmtId="168" formatCode="0.0%"/>
    <numFmt numFmtId="169" formatCode="#,###;\-#,###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</font>
    <font>
      <b/>
      <sz val="8"/>
      <color theme="1"/>
      <name val="Verdana"/>
      <charset val="1"/>
    </font>
    <font>
      <sz val="8.5"/>
      <name val="Verdana"/>
    </font>
    <font>
      <b/>
      <sz val="8"/>
      <name val="Verdana"/>
      <charset val="1"/>
    </font>
    <font>
      <sz val="8.5"/>
      <name val="Verdana"/>
      <charset val="1"/>
    </font>
    <font>
      <b/>
      <sz val="8.5"/>
      <name val="Verdana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3" fillId="0" borderId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3" fontId="15" fillId="0" borderId="0">
      <alignment vertical="top"/>
      <protection locked="0"/>
    </xf>
    <xf numFmtId="9" fontId="15" fillId="0" borderId="0" applyFont="0" applyFill="0" applyBorder="0" applyAlignment="0" applyProtection="0"/>
    <xf numFmtId="0" fontId="17" fillId="0" borderId="0">
      <alignment vertical="top"/>
      <protection locked="0"/>
    </xf>
  </cellStyleXfs>
  <cellXfs count="97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7" fillId="0" borderId="0" xfId="0" applyFont="1"/>
    <xf numFmtId="164" fontId="4" fillId="0" borderId="0" xfId="1" applyNumberFormat="1" applyFont="1" applyFill="1"/>
    <xf numFmtId="164" fontId="7" fillId="0" borderId="1" xfId="1" applyNumberFormat="1" applyFont="1" applyFill="1" applyBorder="1"/>
    <xf numFmtId="164" fontId="7" fillId="0" borderId="0" xfId="1" applyNumberFormat="1" applyFont="1" applyFill="1"/>
    <xf numFmtId="165" fontId="4" fillId="0" borderId="0" xfId="3" applyNumberFormat="1" applyFont="1" applyAlignment="1">
      <alignment horizontal="left"/>
    </xf>
    <xf numFmtId="165" fontId="4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/>
    <xf numFmtId="165" fontId="4" fillId="0" borderId="2" xfId="4" applyNumberFormat="1" applyFont="1" applyBorder="1" applyAlignment="1">
      <alignment vertical="top"/>
    </xf>
    <xf numFmtId="165" fontId="8" fillId="0" borderId="0" xfId="4" applyNumberFormat="1" applyFont="1" applyAlignment="1">
      <alignment vertical="top"/>
    </xf>
    <xf numFmtId="165" fontId="9" fillId="0" borderId="0" xfId="4" applyNumberFormat="1" applyFont="1" applyAlignment="1">
      <alignment horizontal="left" vertical="top"/>
    </xf>
    <xf numFmtId="164" fontId="4" fillId="0" borderId="0" xfId="1" applyNumberFormat="1" applyFont="1"/>
    <xf numFmtId="164" fontId="8" fillId="0" borderId="0" xfId="1" applyNumberFormat="1" applyFont="1" applyFill="1" applyBorder="1" applyAlignment="1">
      <alignment vertical="top"/>
    </xf>
    <xf numFmtId="164" fontId="8" fillId="0" borderId="0" xfId="1" applyNumberFormat="1" applyFont="1" applyAlignment="1">
      <alignment vertical="top"/>
    </xf>
    <xf numFmtId="164" fontId="9" fillId="0" borderId="1" xfId="1" applyNumberFormat="1" applyFont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164" fontId="7" fillId="2" borderId="0" xfId="1" quotePrefix="1" applyNumberFormat="1" applyFont="1" applyFill="1" applyAlignment="1">
      <alignment horizontal="center"/>
    </xf>
    <xf numFmtId="165" fontId="6" fillId="0" borderId="2" xfId="4" applyNumberFormat="1" applyFont="1" applyBorder="1" applyAlignment="1">
      <alignment vertical="top"/>
    </xf>
    <xf numFmtId="164" fontId="6" fillId="0" borderId="0" xfId="1" applyNumberFormat="1" applyFont="1" applyFill="1" applyBorder="1" applyAlignment="1">
      <alignment vertical="top"/>
    </xf>
    <xf numFmtId="164" fontId="6" fillId="0" borderId="0" xfId="1" applyNumberFormat="1" applyFont="1" applyFill="1"/>
    <xf numFmtId="165" fontId="6" fillId="0" borderId="0" xfId="0" applyNumberFormat="1" applyFont="1"/>
    <xf numFmtId="164" fontId="7" fillId="0" borderId="1" xfId="1" applyNumberFormat="1" applyFont="1" applyFill="1" applyBorder="1" applyAlignment="1">
      <alignment vertical="top"/>
    </xf>
    <xf numFmtId="164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wrapText="1"/>
    </xf>
    <xf numFmtId="3" fontId="15" fillId="0" borderId="0" xfId="10">
      <alignment vertical="top"/>
      <protection locked="0"/>
    </xf>
    <xf numFmtId="49" fontId="15" fillId="0" borderId="0" xfId="10" applyNumberFormat="1" applyAlignment="1" applyProtection="1">
      <alignment horizontal="left"/>
    </xf>
    <xf numFmtId="3" fontId="15" fillId="0" borderId="0" xfId="10" applyAlignment="1" applyProtection="1">
      <alignment horizontal="right"/>
    </xf>
    <xf numFmtId="49" fontId="16" fillId="0" borderId="0" xfId="10" applyNumberFormat="1" applyFont="1" applyAlignment="1" applyProtection="1">
      <alignment horizontal="center"/>
    </xf>
    <xf numFmtId="3" fontId="15" fillId="0" borderId="3" xfId="10" applyBorder="1">
      <alignment vertical="top"/>
      <protection locked="0"/>
    </xf>
    <xf numFmtId="3" fontId="16" fillId="0" borderId="4" xfId="10" applyFont="1" applyBorder="1" applyAlignment="1" applyProtection="1">
      <alignment horizontal="right" vertical="top"/>
    </xf>
    <xf numFmtId="3" fontId="16" fillId="0" borderId="3" xfId="10" applyFont="1" applyBorder="1" applyAlignment="1" applyProtection="1">
      <alignment horizontal="right" vertical="top"/>
    </xf>
    <xf numFmtId="3" fontId="16" fillId="0" borderId="5" xfId="10" applyFont="1" applyBorder="1" applyAlignment="1" applyProtection="1">
      <alignment horizontal="right" vertical="top"/>
    </xf>
    <xf numFmtId="49" fontId="16" fillId="0" borderId="3" xfId="10" applyNumberFormat="1" applyFont="1" applyBorder="1" applyAlignment="1" applyProtection="1">
      <alignment horizontal="center"/>
    </xf>
    <xf numFmtId="49" fontId="15" fillId="0" borderId="3" xfId="10" applyNumberFormat="1" applyBorder="1" applyAlignment="1" applyProtection="1">
      <alignment horizontal="left"/>
    </xf>
    <xf numFmtId="49" fontId="15" fillId="0" borderId="0" xfId="10" applyNumberFormat="1" applyAlignment="1" applyProtection="1">
      <alignment horizontal="left" vertical="top"/>
    </xf>
    <xf numFmtId="169" fontId="15" fillId="0" borderId="6" xfId="10" applyNumberFormat="1" applyBorder="1" applyAlignment="1" applyProtection="1">
      <alignment horizontal="right" vertical="top"/>
    </xf>
    <xf numFmtId="169" fontId="15" fillId="0" borderId="0" xfId="10" applyNumberFormat="1" applyAlignment="1" applyProtection="1">
      <alignment horizontal="right" vertical="top"/>
    </xf>
    <xf numFmtId="169" fontId="15" fillId="0" borderId="7" xfId="10" applyNumberFormat="1" applyBorder="1" applyAlignment="1" applyProtection="1">
      <alignment horizontal="right" vertical="top"/>
    </xf>
    <xf numFmtId="49" fontId="15" fillId="0" borderId="0" xfId="10" applyNumberFormat="1" applyAlignment="1" applyProtection="1">
      <alignment horizontal="left" vertical="top" wrapText="1"/>
    </xf>
    <xf numFmtId="3" fontId="15" fillId="0" borderId="6" xfId="10" applyBorder="1" applyAlignment="1" applyProtection="1">
      <alignment horizontal="right" vertical="top"/>
    </xf>
    <xf numFmtId="3" fontId="15" fillId="0" borderId="0" xfId="10" applyAlignment="1" applyProtection="1">
      <alignment horizontal="right" vertical="top"/>
    </xf>
    <xf numFmtId="3" fontId="15" fillId="0" borderId="7" xfId="10" applyBorder="1" applyAlignment="1" applyProtection="1">
      <alignment horizontal="right" vertical="top"/>
    </xf>
    <xf numFmtId="169" fontId="16" fillId="0" borderId="6" xfId="10" applyNumberFormat="1" applyFont="1" applyBorder="1" applyAlignment="1" applyProtection="1">
      <alignment horizontal="right" vertical="top"/>
    </xf>
    <xf numFmtId="169" fontId="16" fillId="0" borderId="0" xfId="10" applyNumberFormat="1" applyFont="1" applyAlignment="1" applyProtection="1">
      <alignment horizontal="right" vertical="top"/>
    </xf>
    <xf numFmtId="169" fontId="16" fillId="0" borderId="7" xfId="10" applyNumberFormat="1" applyFont="1" applyBorder="1" applyAlignment="1" applyProtection="1">
      <alignment horizontal="right" vertical="top"/>
    </xf>
    <xf numFmtId="3" fontId="16" fillId="0" borderId="6" xfId="10" applyFont="1" applyBorder="1" applyAlignment="1" applyProtection="1">
      <alignment horizontal="right" vertical="top"/>
    </xf>
    <xf numFmtId="3" fontId="16" fillId="0" borderId="0" xfId="10" applyFont="1" applyAlignment="1" applyProtection="1">
      <alignment horizontal="right" vertical="top"/>
    </xf>
    <xf numFmtId="3" fontId="16" fillId="0" borderId="7" xfId="10" applyFont="1" applyBorder="1" applyAlignment="1" applyProtection="1">
      <alignment horizontal="right" vertical="top"/>
    </xf>
    <xf numFmtId="3" fontId="19" fillId="0" borderId="0" xfId="10" applyFont="1">
      <alignment vertical="top"/>
      <protection locked="0"/>
    </xf>
    <xf numFmtId="3" fontId="20" fillId="0" borderId="8" xfId="10" applyFont="1" applyBorder="1" applyAlignment="1">
      <alignment horizontal="center" vertical="center" wrapText="1"/>
      <protection locked="0"/>
    </xf>
    <xf numFmtId="3" fontId="20" fillId="0" borderId="9" xfId="10" applyFont="1" applyBorder="1" applyAlignment="1">
      <alignment horizontal="center" vertical="center" wrapText="1"/>
      <protection locked="0"/>
    </xf>
    <xf numFmtId="3" fontId="20" fillId="0" borderId="0" xfId="10" applyFont="1" applyAlignment="1">
      <alignment horizontal="center" vertical="center" wrapText="1"/>
      <protection locked="0"/>
    </xf>
    <xf numFmtId="3" fontId="20" fillId="0" borderId="0" xfId="10" applyFont="1" applyAlignment="1">
      <alignment horizontal="center" vertical="top" wrapText="1"/>
      <protection locked="0"/>
    </xf>
    <xf numFmtId="49" fontId="15" fillId="0" borderId="0" xfId="10" applyNumberFormat="1" applyAlignment="1" applyProtection="1">
      <alignment horizontal="centerContinuous"/>
    </xf>
    <xf numFmtId="3" fontId="15" fillId="0" borderId="0" xfId="10" applyAlignment="1" applyProtection="1">
      <alignment horizontal="centerContinuous"/>
    </xf>
    <xf numFmtId="49" fontId="21" fillId="0" borderId="0" xfId="10" applyNumberFormat="1" applyFont="1" applyAlignment="1" applyProtection="1">
      <alignment horizontal="centerContinuous"/>
    </xf>
    <xf numFmtId="168" fontId="16" fillId="0" borderId="16" xfId="9" applyNumberFormat="1" applyFont="1" applyBorder="1" applyAlignment="1" applyProtection="1">
      <alignment horizontal="right" vertical="top"/>
    </xf>
    <xf numFmtId="168" fontId="16" fillId="0" borderId="14" xfId="9" applyNumberFormat="1" applyFont="1" applyBorder="1" applyAlignment="1" applyProtection="1">
      <alignment horizontal="right" vertical="top"/>
    </xf>
    <xf numFmtId="168" fontId="16" fillId="0" borderId="18" xfId="9" applyNumberFormat="1" applyFont="1" applyBorder="1" applyAlignment="1" applyProtection="1">
      <alignment horizontal="right" vertical="top"/>
    </xf>
    <xf numFmtId="168" fontId="15" fillId="0" borderId="7" xfId="9" applyNumberFormat="1" applyFont="1" applyBorder="1" applyAlignment="1" applyProtection="1">
      <alignment horizontal="right" vertical="top"/>
    </xf>
    <xf numFmtId="168" fontId="15" fillId="0" borderId="0" xfId="9" applyNumberFormat="1" applyFont="1" applyBorder="1" applyAlignment="1" applyProtection="1">
      <alignment horizontal="right" vertical="top"/>
    </xf>
    <xf numFmtId="168" fontId="15" fillId="0" borderId="6" xfId="9" applyNumberFormat="1" applyFont="1" applyBorder="1" applyAlignment="1" applyProtection="1">
      <alignment horizontal="right" vertical="top"/>
    </xf>
    <xf numFmtId="168" fontId="24" fillId="0" borderId="7" xfId="9" applyNumberFormat="1" applyFont="1" applyBorder="1" applyAlignment="1" applyProtection="1">
      <alignment horizontal="right" vertical="top"/>
    </xf>
    <xf numFmtId="168" fontId="24" fillId="0" borderId="0" xfId="9" applyNumberFormat="1" applyFont="1" applyBorder="1" applyAlignment="1" applyProtection="1">
      <alignment horizontal="right" vertical="top"/>
    </xf>
    <xf numFmtId="168" fontId="24" fillId="0" borderId="6" xfId="9" applyNumberFormat="1" applyFont="1" applyBorder="1" applyAlignment="1" applyProtection="1">
      <alignment horizontal="right" vertical="top"/>
    </xf>
    <xf numFmtId="9" fontId="15" fillId="0" borderId="0" xfId="9" applyFont="1" applyAlignment="1" applyProtection="1">
      <alignment vertical="top"/>
      <protection locked="0"/>
    </xf>
    <xf numFmtId="168" fontId="24" fillId="0" borderId="15" xfId="9" applyNumberFormat="1" applyFont="1" applyBorder="1" applyAlignment="1" applyProtection="1">
      <alignment horizontal="right" vertical="top"/>
    </xf>
    <xf numFmtId="168" fontId="24" fillId="0" borderId="13" xfId="9" applyNumberFormat="1" applyFont="1" applyBorder="1" applyAlignment="1" applyProtection="1">
      <alignment horizontal="right" vertical="top"/>
    </xf>
    <xf numFmtId="168" fontId="24" fillId="0" borderId="17" xfId="9" applyNumberFormat="1" applyFont="1" applyBorder="1" applyAlignment="1" applyProtection="1">
      <alignment horizontal="right" vertical="top"/>
    </xf>
    <xf numFmtId="49" fontId="18" fillId="0" borderId="13" xfId="10" applyNumberFormat="1" applyFont="1" applyBorder="1" applyAlignment="1" applyProtection="1">
      <alignment horizontal="left" vertical="top"/>
    </xf>
    <xf numFmtId="49" fontId="18" fillId="0" borderId="13" xfId="10" applyNumberFormat="1" applyFont="1" applyBorder="1" applyAlignment="1" applyProtection="1">
      <alignment horizontal="left" vertical="top" wrapText="1"/>
    </xf>
    <xf numFmtId="49" fontId="18" fillId="0" borderId="0" xfId="10" applyNumberFormat="1" applyFont="1" applyAlignment="1" applyProtection="1">
      <alignment horizontal="left" vertical="top"/>
    </xf>
    <xf numFmtId="49" fontId="18" fillId="0" borderId="0" xfId="10" applyNumberFormat="1" applyFont="1" applyAlignment="1" applyProtection="1">
      <alignment horizontal="left" vertical="top" wrapText="1"/>
    </xf>
    <xf numFmtId="49" fontId="18" fillId="0" borderId="3" xfId="10" applyNumberFormat="1" applyFont="1" applyBorder="1" applyAlignment="1" applyProtection="1">
      <alignment horizontal="left" vertical="top"/>
    </xf>
    <xf numFmtId="49" fontId="18" fillId="0" borderId="3" xfId="10" applyNumberFormat="1" applyFont="1" applyBorder="1" applyAlignment="1" applyProtection="1">
      <alignment horizontal="left" vertical="top" wrapText="1"/>
    </xf>
    <xf numFmtId="49" fontId="23" fillId="0" borderId="0" xfId="10" applyNumberFormat="1" applyFont="1" applyAlignment="1" applyProtection="1">
      <alignment horizontal="center"/>
    </xf>
    <xf numFmtId="49" fontId="22" fillId="0" borderId="0" xfId="10" applyNumberFormat="1" applyFont="1" applyAlignment="1" applyProtection="1">
      <alignment horizontal="center" wrapText="1"/>
    </xf>
    <xf numFmtId="3" fontId="20" fillId="0" borderId="12" xfId="10" applyFont="1" applyBorder="1" applyAlignment="1">
      <alignment horizontal="center" vertical="center" wrapText="1"/>
      <protection locked="0"/>
    </xf>
    <xf numFmtId="3" fontId="20" fillId="0" borderId="11" xfId="10" applyFont="1" applyBorder="1" applyAlignment="1">
      <alignment horizontal="center" vertical="center" wrapText="1"/>
      <protection locked="0"/>
    </xf>
    <xf numFmtId="3" fontId="20" fillId="0" borderId="10" xfId="10" applyFont="1" applyBorder="1" applyAlignment="1">
      <alignment horizontal="center" vertical="center" wrapText="1"/>
      <protection locked="0"/>
    </xf>
    <xf numFmtId="3" fontId="20" fillId="0" borderId="0" xfId="10" applyFont="1" applyAlignment="1">
      <alignment horizontal="center" vertical="top" wrapText="1"/>
      <protection locked="0"/>
    </xf>
    <xf numFmtId="3" fontId="20" fillId="0" borderId="0" xfId="10" applyFont="1" applyAlignment="1">
      <alignment horizontal="center" vertical="center" wrapText="1"/>
      <protection locked="0"/>
    </xf>
    <xf numFmtId="49" fontId="16" fillId="0" borderId="0" xfId="10" applyNumberFormat="1" applyFont="1" applyAlignment="1" applyProtection="1">
      <alignment horizontal="left" vertical="top"/>
    </xf>
    <xf numFmtId="49" fontId="16" fillId="0" borderId="0" xfId="10" applyNumberFormat="1" applyFont="1" applyAlignment="1" applyProtection="1">
      <alignment horizontal="left" vertical="top" wrapText="1"/>
    </xf>
    <xf numFmtId="49" fontId="18" fillId="0" borderId="14" xfId="10" applyNumberFormat="1" applyFont="1" applyBorder="1" applyAlignment="1" applyProtection="1">
      <alignment horizontal="left" vertical="top"/>
    </xf>
    <xf numFmtId="49" fontId="18" fillId="0" borderId="14" xfId="10" applyNumberFormat="1" applyFont="1" applyBorder="1" applyAlignment="1" applyProtection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16" fillId="0" borderId="4" xfId="10" applyNumberFormat="1" applyFont="1" applyBorder="1" applyAlignment="1" applyProtection="1">
      <alignment horizontal="right" vertical="top"/>
    </xf>
    <xf numFmtId="3" fontId="16" fillId="0" borderId="3" xfId="10" applyNumberFormat="1" applyFont="1" applyBorder="1" applyAlignment="1" applyProtection="1">
      <alignment horizontal="right" vertical="top"/>
    </xf>
    <xf numFmtId="3" fontId="16" fillId="0" borderId="6" xfId="10" applyNumberFormat="1" applyFont="1" applyBorder="1" applyAlignment="1" applyProtection="1">
      <alignment horizontal="right" vertical="top"/>
    </xf>
  </cellXfs>
  <cellStyles count="13">
    <cellStyle name="Comma" xfId="1" builtinId="3"/>
    <cellStyle name="Comma 11 2" xfId="6" xr:uid="{00000000-0005-0000-0000-000001000000}"/>
    <cellStyle name="Comma 12" xfId="5" xr:uid="{00000000-0005-0000-0000-000002000000}"/>
    <cellStyle name="Comma 2 12 2" xfId="7" xr:uid="{00000000-0005-0000-0000-000003000000}"/>
    <cellStyle name="Normal" xfId="0" builtinId="0"/>
    <cellStyle name="Normal 114" xfId="8" xr:uid="{00000000-0005-0000-0000-000005000000}"/>
    <cellStyle name="Normal 19 2" xfId="4" xr:uid="{00000000-0005-0000-0000-000006000000}"/>
    <cellStyle name="Normal 2" xfId="10" xr:uid="{A44BB9CB-FF52-45E3-87E2-76D923F184F7}"/>
    <cellStyle name="Normal 2 2" xfId="12" xr:uid="{F8D8F618-886C-496D-870F-4D2DF489F83B}"/>
    <cellStyle name="Normal 202" xfId="3" xr:uid="{00000000-0005-0000-0000-000007000000}"/>
    <cellStyle name="Normal 47" xfId="2" xr:uid="{00000000-0005-0000-0000-000008000000}"/>
    <cellStyle name="Percent" xfId="9" builtinId="5"/>
    <cellStyle name="Percent 2" xfId="11" xr:uid="{43642B4A-5537-4D8E-974A-FF57A6A59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D236-BE6F-45A6-ACF7-1EAD9CD60D14}">
  <sheetPr>
    <pageSetUpPr fitToPage="1"/>
  </sheetPr>
  <dimension ref="A1:SS79"/>
  <sheetViews>
    <sheetView showGridLines="0" tabSelected="1" defaultGridColor="0" colorId="55" workbookViewId="0">
      <pane xSplit="4" ySplit="6" topLeftCell="E7" activePane="bottomRight" state="frozen"/>
      <selection activeCell="C3" sqref="C3"/>
      <selection pane="topRight" activeCell="E1" sqref="E1"/>
      <selection pane="bottomLeft" activeCell="A3" sqref="A3"/>
      <selection pane="bottomRight" activeCell="C1" sqref="C1:M1"/>
    </sheetView>
  </sheetViews>
  <sheetFormatPr defaultColWidth="8.5703125" defaultRowHeight="15" customHeight="1" x14ac:dyDescent="0.2"/>
  <cols>
    <col min="1" max="1" width="0" style="31" hidden="1" customWidth="1"/>
    <col min="2" max="2" width="3.5703125" style="33" hidden="1" customWidth="1"/>
    <col min="3" max="3" width="3.5703125" style="31" customWidth="1"/>
    <col min="4" max="4" width="51.85546875" style="31" customWidth="1"/>
    <col min="5" max="6" width="10" style="32" customWidth="1"/>
    <col min="7" max="7" width="11.28515625" style="32" bestFit="1" customWidth="1"/>
    <col min="8" max="9" width="10" style="32" customWidth="1"/>
    <col min="10" max="10" width="11.28515625" style="32" bestFit="1" customWidth="1"/>
    <col min="11" max="12" width="10" style="32" customWidth="1"/>
    <col min="13" max="13" width="11.42578125" style="32" customWidth="1"/>
    <col min="14" max="16384" width="8.5703125" style="30"/>
  </cols>
  <sheetData>
    <row r="1" spans="1:513" ht="15" customHeight="1" x14ac:dyDescent="0.25">
      <c r="C1" s="81" t="s">
        <v>99</v>
      </c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513" ht="28.5" customHeight="1" x14ac:dyDescent="0.25">
      <c r="C2" s="82" t="s">
        <v>17</v>
      </c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513" ht="15" customHeight="1" x14ac:dyDescent="0.2">
      <c r="C3" s="61" t="s">
        <v>98</v>
      </c>
      <c r="D3" s="59"/>
      <c r="E3" s="60"/>
      <c r="F3" s="60"/>
      <c r="G3" s="60"/>
      <c r="H3" s="60"/>
      <c r="I3" s="60"/>
      <c r="J3" s="60"/>
      <c r="K3" s="60"/>
      <c r="L3" s="60"/>
      <c r="M3" s="60"/>
    </row>
    <row r="4" spans="1:513" ht="15" customHeight="1" thickBot="1" x14ac:dyDescent="0.25">
      <c r="C4" s="31" t="s">
        <v>1</v>
      </c>
    </row>
    <row r="5" spans="1:513" s="54" customFormat="1" ht="18.75" customHeight="1" thickBot="1" x14ac:dyDescent="0.3">
      <c r="A5" s="58" t="s">
        <v>1</v>
      </c>
      <c r="B5" s="86" t="s">
        <v>1</v>
      </c>
      <c r="C5" s="87"/>
      <c r="D5" s="87"/>
      <c r="E5" s="83" t="s">
        <v>11</v>
      </c>
      <c r="F5" s="84"/>
      <c r="G5" s="84"/>
      <c r="H5" s="83" t="s">
        <v>91</v>
      </c>
      <c r="I5" s="84"/>
      <c r="J5" s="85"/>
      <c r="K5" s="83" t="s">
        <v>88</v>
      </c>
      <c r="L5" s="84"/>
      <c r="M5" s="85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</row>
    <row r="6" spans="1:513" s="54" customFormat="1" ht="18.75" customHeight="1" x14ac:dyDescent="0.25">
      <c r="A6" s="58" t="s">
        <v>97</v>
      </c>
      <c r="B6" s="58" t="s">
        <v>96</v>
      </c>
      <c r="C6" s="57" t="s">
        <v>1</v>
      </c>
      <c r="D6" s="57" t="s">
        <v>1</v>
      </c>
      <c r="E6" s="56" t="s">
        <v>95</v>
      </c>
      <c r="F6" s="56" t="s">
        <v>94</v>
      </c>
      <c r="G6" s="56" t="s">
        <v>11</v>
      </c>
      <c r="H6" s="55" t="s">
        <v>93</v>
      </c>
      <c r="I6" s="55" t="s">
        <v>92</v>
      </c>
      <c r="J6" s="55" t="s">
        <v>91</v>
      </c>
      <c r="K6" s="55" t="s">
        <v>90</v>
      </c>
      <c r="L6" s="55" t="s">
        <v>89</v>
      </c>
      <c r="M6" s="55" t="s">
        <v>88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</row>
    <row r="7" spans="1:513" ht="12.75" x14ac:dyDescent="0.2">
      <c r="A7" s="31" t="s">
        <v>87</v>
      </c>
      <c r="C7" s="88" t="s">
        <v>58</v>
      </c>
      <c r="D7" s="89" t="s">
        <v>49</v>
      </c>
      <c r="E7" s="53">
        <v>5287.0320000000002</v>
      </c>
      <c r="F7" s="52">
        <f>E53</f>
        <v>4884.4649999999965</v>
      </c>
      <c r="G7" s="51">
        <f>E7</f>
        <v>5287.0320000000002</v>
      </c>
      <c r="H7" s="52">
        <f>F53</f>
        <v>1407.2399999999907</v>
      </c>
      <c r="I7" s="52">
        <f>H53</f>
        <v>182.16099999998551</v>
      </c>
      <c r="J7" s="96">
        <f>H7</f>
        <v>1407.2399999999907</v>
      </c>
      <c r="K7" s="52">
        <f>I53</f>
        <v>497.20599999999831</v>
      </c>
      <c r="L7" s="52">
        <f>K53</f>
        <v>986.28745099998923</v>
      </c>
      <c r="M7" s="51">
        <f>K7</f>
        <v>497.20599999999831</v>
      </c>
    </row>
    <row r="8" spans="1:513" ht="12.75" x14ac:dyDescent="0.2">
      <c r="A8" s="31" t="s">
        <v>54</v>
      </c>
      <c r="C8" s="40"/>
      <c r="D8" s="44" t="s">
        <v>49</v>
      </c>
      <c r="E8" s="43">
        <v>0</v>
      </c>
      <c r="F8" s="42">
        <v>0</v>
      </c>
      <c r="G8" s="41">
        <v>0</v>
      </c>
      <c r="H8" s="42">
        <v>0</v>
      </c>
      <c r="I8" s="42">
        <v>0</v>
      </c>
      <c r="J8" s="41">
        <v>0</v>
      </c>
      <c r="K8" s="42">
        <v>0</v>
      </c>
      <c r="L8" s="42">
        <v>0</v>
      </c>
      <c r="M8" s="41">
        <v>0</v>
      </c>
    </row>
    <row r="9" spans="1:513" ht="12.75" x14ac:dyDescent="0.2">
      <c r="A9" s="31" t="s">
        <v>70</v>
      </c>
      <c r="C9" s="88" t="s">
        <v>86</v>
      </c>
      <c r="D9" s="89" t="s">
        <v>49</v>
      </c>
      <c r="E9" s="53">
        <f>SUM(E10:E11)</f>
        <v>32671.794000000002</v>
      </c>
      <c r="F9" s="52">
        <f>SUM(F10:F11)</f>
        <v>33718.567999999999</v>
      </c>
      <c r="G9" s="51">
        <f>SUM(E9, F9)</f>
        <v>66390.361999999994</v>
      </c>
      <c r="H9" s="52">
        <f>SUM(H10:H11)</f>
        <v>34980.813999999998</v>
      </c>
      <c r="I9" s="52">
        <f>SUM(I10:I11)</f>
        <v>36449.766000000003</v>
      </c>
      <c r="J9" s="51">
        <f>SUM(H9, I9)</f>
        <v>71430.58</v>
      </c>
      <c r="K9" s="52">
        <f>SUM(K10:K11)</f>
        <v>38090.004999999997</v>
      </c>
      <c r="L9" s="52">
        <f>SUM(L10:L11)</f>
        <v>39804.055</v>
      </c>
      <c r="M9" s="51">
        <f>SUM(K9, L9)</f>
        <v>77894.06</v>
      </c>
    </row>
    <row r="10" spans="1:513" ht="12.75" x14ac:dyDescent="0.2">
      <c r="A10" s="31" t="s">
        <v>57</v>
      </c>
      <c r="C10" s="40" t="s">
        <v>49</v>
      </c>
      <c r="D10" s="44" t="s">
        <v>104</v>
      </c>
      <c r="E10" s="47">
        <v>32671.794000000002</v>
      </c>
      <c r="F10" s="46">
        <v>33718.567999999999</v>
      </c>
      <c r="G10" s="45">
        <f>SUM(E10, F10)</f>
        <v>66390.361999999994</v>
      </c>
      <c r="H10" s="46">
        <v>34980.813999999998</v>
      </c>
      <c r="I10" s="46">
        <v>36449.766000000003</v>
      </c>
      <c r="J10" s="45">
        <f>SUM(H10, I10)</f>
        <v>71430.58</v>
      </c>
      <c r="K10" s="46">
        <v>37764.883999999998</v>
      </c>
      <c r="L10" s="46">
        <v>39080.194000000003</v>
      </c>
      <c r="M10" s="45">
        <f>SUM(K10, L10)</f>
        <v>76845.078000000009</v>
      </c>
    </row>
    <row r="11" spans="1:513" ht="12.75" x14ac:dyDescent="0.2">
      <c r="A11" s="31" t="s">
        <v>57</v>
      </c>
      <c r="C11" s="40" t="s">
        <v>49</v>
      </c>
      <c r="D11" s="44" t="s">
        <v>85</v>
      </c>
      <c r="E11" s="47">
        <v>0</v>
      </c>
      <c r="F11" s="46">
        <v>0</v>
      </c>
      <c r="G11" s="45">
        <f>SUM(E11, F11)</f>
        <v>0</v>
      </c>
      <c r="H11" s="46">
        <v>0</v>
      </c>
      <c r="I11" s="46">
        <v>0</v>
      </c>
      <c r="J11" s="45">
        <f>SUM(H11, I11)</f>
        <v>0</v>
      </c>
      <c r="K11" s="46">
        <v>325.12099999999998</v>
      </c>
      <c r="L11" s="46">
        <v>723.86099999999999</v>
      </c>
      <c r="M11" s="45">
        <f>SUM(K11, L11)</f>
        <v>1048.982</v>
      </c>
    </row>
    <row r="12" spans="1:513" ht="12.75" x14ac:dyDescent="0.2">
      <c r="A12" s="31" t="s">
        <v>54</v>
      </c>
      <c r="C12" s="40"/>
      <c r="D12" s="44" t="s">
        <v>49</v>
      </c>
      <c r="E12" s="43">
        <v>0</v>
      </c>
      <c r="F12" s="42">
        <v>0</v>
      </c>
      <c r="G12" s="41">
        <v>0</v>
      </c>
      <c r="H12" s="42">
        <v>0</v>
      </c>
      <c r="I12" s="42">
        <v>0</v>
      </c>
      <c r="J12" s="41">
        <v>0</v>
      </c>
      <c r="K12" s="42">
        <v>0</v>
      </c>
      <c r="L12" s="42">
        <v>0</v>
      </c>
      <c r="M12" s="41">
        <v>0</v>
      </c>
    </row>
    <row r="13" spans="1:513" ht="12.75" x14ac:dyDescent="0.2">
      <c r="A13" s="31" t="s">
        <v>70</v>
      </c>
      <c r="C13" s="88" t="s">
        <v>84</v>
      </c>
      <c r="D13" s="89" t="s">
        <v>49</v>
      </c>
      <c r="E13" s="53">
        <f>SUM(E14:E23)</f>
        <v>1176.4470000000001</v>
      </c>
      <c r="F13" s="52">
        <f>SUM(F14:F23)</f>
        <v>547.79300000000001</v>
      </c>
      <c r="G13" s="51">
        <f t="shared" ref="G13:G23" si="0">SUM(E13, F13)</f>
        <v>1724.2400000000002</v>
      </c>
      <c r="H13" s="52">
        <f>SUM(H14:H23)</f>
        <v>2667.297</v>
      </c>
      <c r="I13" s="52">
        <f>SUM(I14:I23)</f>
        <v>3748.4059999999999</v>
      </c>
      <c r="J13" s="51">
        <f t="shared" ref="J13:J23" si="1">SUM(H13, I13)</f>
        <v>6415.7029999999995</v>
      </c>
      <c r="K13" s="52">
        <f>SUM(K14:K23)</f>
        <v>3103.6359999999995</v>
      </c>
      <c r="L13" s="52">
        <f>SUM(L14:L23)</f>
        <v>3070.556</v>
      </c>
      <c r="M13" s="51">
        <f t="shared" ref="M13:M23" si="2">SUM(K13, L13)</f>
        <v>6174.1919999999991</v>
      </c>
    </row>
    <row r="14" spans="1:513" ht="12.75" x14ac:dyDescent="0.2">
      <c r="A14" s="31" t="s">
        <v>57</v>
      </c>
      <c r="C14" s="40" t="s">
        <v>49</v>
      </c>
      <c r="D14" s="44" t="s">
        <v>102</v>
      </c>
      <c r="E14" s="47">
        <v>-313.72800000000001</v>
      </c>
      <c r="F14" s="46">
        <v>-322.13600000000002</v>
      </c>
      <c r="G14" s="45">
        <f t="shared" si="0"/>
        <v>-635.86400000000003</v>
      </c>
      <c r="H14" s="46">
        <v>-338.75</v>
      </c>
      <c r="I14" s="46">
        <v>-389.28300000000002</v>
      </c>
      <c r="J14" s="45">
        <f t="shared" si="1"/>
        <v>-728.03300000000002</v>
      </c>
      <c r="K14" s="46">
        <v>-403.411</v>
      </c>
      <c r="L14" s="46">
        <v>-415.54300000000001</v>
      </c>
      <c r="M14" s="45">
        <f t="shared" si="2"/>
        <v>-818.95399999999995</v>
      </c>
    </row>
    <row r="15" spans="1:513" ht="12.75" x14ac:dyDescent="0.2">
      <c r="C15" s="40"/>
      <c r="D15" s="44" t="s">
        <v>83</v>
      </c>
      <c r="E15" s="47">
        <v>51.398000000000003</v>
      </c>
      <c r="F15" s="46">
        <v>0</v>
      </c>
      <c r="G15" s="45">
        <f t="shared" si="0"/>
        <v>51.398000000000003</v>
      </c>
      <c r="H15" s="46">
        <v>0</v>
      </c>
      <c r="I15" s="46">
        <v>0</v>
      </c>
      <c r="J15" s="45">
        <f t="shared" si="1"/>
        <v>0</v>
      </c>
      <c r="K15" s="46">
        <v>0</v>
      </c>
      <c r="L15" s="46">
        <v>0</v>
      </c>
      <c r="M15" s="45">
        <f t="shared" si="2"/>
        <v>0</v>
      </c>
    </row>
    <row r="16" spans="1:513" ht="12.75" x14ac:dyDescent="0.2">
      <c r="C16" s="40"/>
      <c r="D16" s="44" t="s">
        <v>62</v>
      </c>
      <c r="E16" s="47">
        <v>156.68199999999999</v>
      </c>
      <c r="F16" s="46">
        <v>37.1</v>
      </c>
      <c r="G16" s="45">
        <f t="shared" si="0"/>
        <v>193.78199999999998</v>
      </c>
      <c r="H16" s="46">
        <v>20.399999999999999</v>
      </c>
      <c r="I16" s="46">
        <v>20.399999999999999</v>
      </c>
      <c r="J16" s="45">
        <f t="shared" si="1"/>
        <v>40.799999999999997</v>
      </c>
      <c r="K16" s="46">
        <v>20.399999999999999</v>
      </c>
      <c r="L16" s="46">
        <v>20.399999999999999</v>
      </c>
      <c r="M16" s="45">
        <f t="shared" si="2"/>
        <v>40.799999999999997</v>
      </c>
    </row>
    <row r="17" spans="1:513" ht="12.75" x14ac:dyDescent="0.2">
      <c r="C17" s="40"/>
      <c r="D17" s="44" t="s">
        <v>100</v>
      </c>
      <c r="E17" s="47">
        <v>1302</v>
      </c>
      <c r="F17" s="46">
        <v>798</v>
      </c>
      <c r="G17" s="45">
        <f t="shared" si="0"/>
        <v>2100</v>
      </c>
      <c r="H17" s="46">
        <v>0</v>
      </c>
      <c r="I17" s="46">
        <v>0</v>
      </c>
      <c r="J17" s="45">
        <f t="shared" si="1"/>
        <v>0</v>
      </c>
      <c r="K17" s="46">
        <v>0</v>
      </c>
      <c r="L17" s="46">
        <v>0</v>
      </c>
      <c r="M17" s="45">
        <f t="shared" si="2"/>
        <v>0</v>
      </c>
    </row>
    <row r="18" spans="1:513" ht="12.75" x14ac:dyDescent="0.2">
      <c r="C18" s="40"/>
      <c r="D18" s="44" t="s">
        <v>63</v>
      </c>
      <c r="E18" s="47">
        <v>0</v>
      </c>
      <c r="F18" s="46">
        <v>0</v>
      </c>
      <c r="G18" s="45">
        <f t="shared" si="0"/>
        <v>0</v>
      </c>
      <c r="H18" s="46">
        <v>1632.5</v>
      </c>
      <c r="I18" s="46">
        <v>0</v>
      </c>
      <c r="J18" s="45">
        <f t="shared" si="1"/>
        <v>1632.5</v>
      </c>
      <c r="K18" s="46">
        <v>0</v>
      </c>
      <c r="L18" s="46">
        <v>0</v>
      </c>
      <c r="M18" s="45">
        <f t="shared" si="2"/>
        <v>0</v>
      </c>
    </row>
    <row r="19" spans="1:513" ht="12.75" x14ac:dyDescent="0.2">
      <c r="C19" s="40"/>
      <c r="D19" s="44" t="s">
        <v>64</v>
      </c>
      <c r="E19" s="47">
        <v>0</v>
      </c>
      <c r="F19" s="46">
        <v>0</v>
      </c>
      <c r="G19" s="45">
        <f t="shared" si="0"/>
        <v>0</v>
      </c>
      <c r="H19" s="46">
        <v>0</v>
      </c>
      <c r="I19" s="46">
        <v>0</v>
      </c>
      <c r="J19" s="45">
        <f t="shared" si="1"/>
        <v>0</v>
      </c>
      <c r="K19" s="46">
        <v>-816.25</v>
      </c>
      <c r="L19" s="46">
        <v>-816.25</v>
      </c>
      <c r="M19" s="45">
        <f t="shared" si="2"/>
        <v>-1632.5</v>
      </c>
    </row>
    <row r="20" spans="1:513" ht="12.75" x14ac:dyDescent="0.2">
      <c r="C20" s="40"/>
      <c r="D20" s="44" t="s">
        <v>7</v>
      </c>
      <c r="E20" s="47">
        <v>-19.905000000000001</v>
      </c>
      <c r="F20" s="46">
        <v>12.574999999999999</v>
      </c>
      <c r="G20" s="45">
        <f t="shared" si="0"/>
        <v>-7.3300000000000018</v>
      </c>
      <c r="H20" s="30">
        <v>0</v>
      </c>
      <c r="I20" s="30">
        <v>0</v>
      </c>
      <c r="J20" s="45">
        <f t="shared" si="1"/>
        <v>0</v>
      </c>
      <c r="K20" s="30">
        <v>0</v>
      </c>
      <c r="L20" s="30">
        <v>0</v>
      </c>
      <c r="M20" s="45">
        <f t="shared" si="2"/>
        <v>0</v>
      </c>
    </row>
    <row r="21" spans="1:513" ht="12.75" x14ac:dyDescent="0.2">
      <c r="C21" s="40"/>
      <c r="D21" s="44" t="s">
        <v>101</v>
      </c>
      <c r="E21" s="47">
        <v>0</v>
      </c>
      <c r="F21" s="46">
        <v>8.7579999999999991</v>
      </c>
      <c r="G21" s="45">
        <f t="shared" si="0"/>
        <v>8.7579999999999991</v>
      </c>
      <c r="H21" s="46">
        <v>988.25400000000002</v>
      </c>
      <c r="I21" s="46">
        <v>82.73</v>
      </c>
      <c r="J21" s="45">
        <f t="shared" si="1"/>
        <v>1070.9839999999999</v>
      </c>
      <c r="K21" s="46">
        <v>68.5</v>
      </c>
      <c r="L21" s="46">
        <v>68.5</v>
      </c>
      <c r="M21" s="45">
        <f t="shared" si="2"/>
        <v>137</v>
      </c>
    </row>
    <row r="22" spans="1:513" ht="12.75" x14ac:dyDescent="0.2">
      <c r="A22" s="31" t="s">
        <v>57</v>
      </c>
      <c r="C22" s="40" t="s">
        <v>49</v>
      </c>
      <c r="D22" s="44" t="s">
        <v>0</v>
      </c>
      <c r="E22" s="47">
        <v>0</v>
      </c>
      <c r="F22" s="46">
        <v>13.496</v>
      </c>
      <c r="G22" s="45">
        <f t="shared" si="0"/>
        <v>13.496</v>
      </c>
      <c r="H22" s="46">
        <v>-20.251999999999999</v>
      </c>
      <c r="I22" s="46">
        <v>-9.8539999999999992</v>
      </c>
      <c r="J22" s="45">
        <f t="shared" si="1"/>
        <v>-30.105999999999998</v>
      </c>
      <c r="K22" s="46">
        <v>-5.766</v>
      </c>
      <c r="L22" s="46">
        <v>-4.6539999999999999</v>
      </c>
      <c r="M22" s="45">
        <f t="shared" si="2"/>
        <v>-10.42</v>
      </c>
    </row>
    <row r="23" spans="1:513" ht="12.75" x14ac:dyDescent="0.2">
      <c r="A23" s="31" t="s">
        <v>57</v>
      </c>
      <c r="C23" s="40" t="s">
        <v>49</v>
      </c>
      <c r="D23" s="44" t="s">
        <v>47</v>
      </c>
      <c r="E23" s="47">
        <v>0</v>
      </c>
      <c r="F23" s="46">
        <v>0</v>
      </c>
      <c r="G23" s="45">
        <f t="shared" si="0"/>
        <v>0</v>
      </c>
      <c r="H23" s="46">
        <v>385.14499999999998</v>
      </c>
      <c r="I23" s="46">
        <v>4044.413</v>
      </c>
      <c r="J23" s="45">
        <f t="shared" si="1"/>
        <v>4429.558</v>
      </c>
      <c r="K23" s="46">
        <v>4240.1629999999996</v>
      </c>
      <c r="L23" s="46">
        <v>4218.1030000000001</v>
      </c>
      <c r="M23" s="45">
        <f t="shared" si="2"/>
        <v>8458.2659999999996</v>
      </c>
    </row>
    <row r="24" spans="1:513" ht="13.5" thickBot="1" x14ac:dyDescent="0.25">
      <c r="A24" s="31" t="s">
        <v>54</v>
      </c>
      <c r="C24" s="40"/>
      <c r="D24" s="44" t="s">
        <v>49</v>
      </c>
      <c r="E24" s="43">
        <v>0</v>
      </c>
      <c r="F24" s="42">
        <v>0</v>
      </c>
      <c r="G24" s="41">
        <v>0</v>
      </c>
      <c r="H24" s="42">
        <v>0</v>
      </c>
      <c r="I24" s="42">
        <v>0</v>
      </c>
      <c r="J24" s="41">
        <v>0</v>
      </c>
      <c r="K24" s="42">
        <v>0</v>
      </c>
      <c r="L24" s="42">
        <v>0</v>
      </c>
      <c r="M24" s="41">
        <v>0</v>
      </c>
    </row>
    <row r="25" spans="1:513" s="34" customFormat="1" ht="13.5" thickBot="1" x14ac:dyDescent="0.25">
      <c r="A25" s="39" t="s">
        <v>56</v>
      </c>
      <c r="B25" s="38"/>
      <c r="C25" s="79" t="s">
        <v>82</v>
      </c>
      <c r="D25" s="80" t="s">
        <v>49</v>
      </c>
      <c r="E25" s="37">
        <f t="shared" ref="E25:M25" si="3">SUM(E7, E9, E13)</f>
        <v>39135.273000000001</v>
      </c>
      <c r="F25" s="36">
        <f t="shared" si="3"/>
        <v>39150.825999999994</v>
      </c>
      <c r="G25" s="94">
        <f t="shared" si="3"/>
        <v>73401.634000000005</v>
      </c>
      <c r="H25" s="36">
        <f t="shared" si="3"/>
        <v>39055.350999999988</v>
      </c>
      <c r="I25" s="36">
        <f t="shared" si="3"/>
        <v>40380.332999999991</v>
      </c>
      <c r="J25" s="94">
        <f t="shared" si="3"/>
        <v>79253.522999999986</v>
      </c>
      <c r="K25" s="95">
        <f t="shared" si="3"/>
        <v>41690.846999999994</v>
      </c>
      <c r="L25" s="95">
        <f t="shared" si="3"/>
        <v>43860.898450999986</v>
      </c>
      <c r="M25" s="94">
        <f t="shared" si="3"/>
        <v>84565.457999999999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</row>
    <row r="26" spans="1:513" ht="12.75" x14ac:dyDescent="0.2">
      <c r="A26" s="31" t="s">
        <v>54</v>
      </c>
      <c r="C26" s="40"/>
      <c r="D26" s="44" t="s">
        <v>49</v>
      </c>
      <c r="E26" s="43">
        <v>0</v>
      </c>
      <c r="F26" s="42">
        <v>0</v>
      </c>
      <c r="G26" s="41">
        <v>0</v>
      </c>
      <c r="H26" s="42">
        <v>0</v>
      </c>
      <c r="I26" s="42">
        <v>0</v>
      </c>
      <c r="J26" s="41">
        <v>0</v>
      </c>
      <c r="K26" s="42">
        <v>0</v>
      </c>
      <c r="L26" s="42">
        <v>0</v>
      </c>
      <c r="M26" s="41">
        <v>0</v>
      </c>
    </row>
    <row r="27" spans="1:513" ht="12.75" x14ac:dyDescent="0.2">
      <c r="A27" s="31" t="s">
        <v>70</v>
      </c>
      <c r="C27" s="88" t="s">
        <v>81</v>
      </c>
      <c r="D27" s="89" t="s">
        <v>49</v>
      </c>
      <c r="E27" s="53">
        <v>34670.326000000001</v>
      </c>
      <c r="F27" s="52">
        <v>37274.822</v>
      </c>
      <c r="G27" s="51">
        <f>SUM(E27, F27)</f>
        <v>71945.148000000001</v>
      </c>
      <c r="H27" s="52">
        <v>34670.326000000001</v>
      </c>
      <c r="I27" s="52">
        <v>37274.822</v>
      </c>
      <c r="J27" s="51">
        <f>SUM(H27, I27)</f>
        <v>71945.148000000001</v>
      </c>
      <c r="K27" s="52">
        <v>37680.402000000002</v>
      </c>
      <c r="L27" s="52">
        <v>38096.016000000003</v>
      </c>
      <c r="M27" s="51">
        <f>SUM(K27, L27)</f>
        <v>75776.418000000005</v>
      </c>
    </row>
    <row r="28" spans="1:513" ht="12.75" x14ac:dyDescent="0.2">
      <c r="A28" s="31" t="s">
        <v>54</v>
      </c>
      <c r="C28" s="40"/>
      <c r="D28" s="44" t="s">
        <v>49</v>
      </c>
      <c r="E28" s="43">
        <v>0</v>
      </c>
      <c r="F28" s="42">
        <v>0</v>
      </c>
      <c r="G28" s="41">
        <v>0</v>
      </c>
      <c r="H28" s="42">
        <v>0</v>
      </c>
      <c r="I28" s="42">
        <v>0</v>
      </c>
      <c r="J28" s="41">
        <v>0</v>
      </c>
      <c r="K28" s="42">
        <v>0</v>
      </c>
      <c r="L28" s="42">
        <v>0</v>
      </c>
      <c r="M28" s="41">
        <v>0</v>
      </c>
    </row>
    <row r="29" spans="1:513" ht="12.75" x14ac:dyDescent="0.2">
      <c r="A29" s="31" t="s">
        <v>70</v>
      </c>
      <c r="C29" s="88" t="s">
        <v>80</v>
      </c>
      <c r="D29" s="89" t="s">
        <v>49</v>
      </c>
      <c r="E29" s="53">
        <v>0</v>
      </c>
      <c r="F29" s="52">
        <v>0</v>
      </c>
      <c r="G29" s="51">
        <f>SUM(E29, F29)</f>
        <v>0</v>
      </c>
      <c r="H29" s="52">
        <v>1560.135</v>
      </c>
      <c r="I29" s="52">
        <v>-1081.1479999999999</v>
      </c>
      <c r="J29" s="51">
        <f>SUM(H29, I29)</f>
        <v>478.98700000000008</v>
      </c>
      <c r="K29" s="52">
        <v>-1098.784791</v>
      </c>
      <c r="L29" s="52">
        <v>-1116.7666850000001</v>
      </c>
      <c r="M29" s="51">
        <f>SUM(K29, L29)</f>
        <v>-2215.5514760000001</v>
      </c>
    </row>
    <row r="30" spans="1:513" ht="12.75" x14ac:dyDescent="0.2">
      <c r="A30" s="31" t="s">
        <v>54</v>
      </c>
      <c r="C30" s="40"/>
      <c r="D30" s="44" t="s">
        <v>49</v>
      </c>
      <c r="E30" s="43">
        <v>0</v>
      </c>
      <c r="F30" s="42">
        <v>0</v>
      </c>
      <c r="G30" s="41">
        <v>0</v>
      </c>
      <c r="H30" s="42">
        <v>0</v>
      </c>
      <c r="I30" s="42">
        <v>0</v>
      </c>
      <c r="J30" s="41">
        <v>0</v>
      </c>
      <c r="K30" s="42">
        <v>0</v>
      </c>
      <c r="L30" s="42">
        <v>0</v>
      </c>
      <c r="M30" s="41">
        <v>0</v>
      </c>
    </row>
    <row r="31" spans="1:513" ht="12.75" x14ac:dyDescent="0.2">
      <c r="A31" s="31" t="s">
        <v>70</v>
      </c>
      <c r="C31" s="88" t="s">
        <v>79</v>
      </c>
      <c r="D31" s="89" t="s">
        <v>49</v>
      </c>
      <c r="E31" s="53">
        <f>SUM(E32:E38)</f>
        <v>0</v>
      </c>
      <c r="F31" s="52">
        <f>SUM(F32:F38)</f>
        <v>621.28300000000013</v>
      </c>
      <c r="G31" s="51">
        <f t="shared" ref="G31:G38" si="4">SUM(E31, F31)</f>
        <v>621.28300000000013</v>
      </c>
      <c r="H31" s="52">
        <f>SUM(H32:H38)</f>
        <v>1923.6189999999997</v>
      </c>
      <c r="I31" s="52">
        <f>SUM(I32:I38)</f>
        <v>3011.9479999999999</v>
      </c>
      <c r="J31" s="51">
        <f t="shared" ref="J31:J38" si="5">SUM(H31, I31)</f>
        <v>4935.5669999999991</v>
      </c>
      <c r="K31" s="52">
        <f>SUM(K32:K38)</f>
        <v>3400.8820989999995</v>
      </c>
      <c r="L31" s="52">
        <f>SUM(L32:L38)</f>
        <v>3655.5223369999999</v>
      </c>
      <c r="M31" s="51">
        <f t="shared" ref="M31:M38" si="6">SUM(K31, L31)</f>
        <v>7056.4044359999989</v>
      </c>
    </row>
    <row r="32" spans="1:513" ht="12.75" hidden="1" x14ac:dyDescent="0.2">
      <c r="A32" s="31" t="s">
        <v>57</v>
      </c>
      <c r="C32" s="40" t="s">
        <v>49</v>
      </c>
      <c r="D32" s="44" t="s">
        <v>77</v>
      </c>
      <c r="E32" s="47">
        <v>0</v>
      </c>
      <c r="F32" s="46">
        <v>115.86499999999999</v>
      </c>
      <c r="G32" s="45">
        <f t="shared" si="4"/>
        <v>115.86499999999999</v>
      </c>
      <c r="H32" s="46">
        <v>613.80399999999997</v>
      </c>
      <c r="I32" s="46">
        <v>922.89400000000001</v>
      </c>
      <c r="J32" s="45">
        <f t="shared" si="5"/>
        <v>1536.6979999999999</v>
      </c>
      <c r="K32" s="46">
        <v>961.02066400000001</v>
      </c>
      <c r="L32" s="46">
        <v>931.40343199999995</v>
      </c>
      <c r="M32" s="45">
        <f t="shared" si="6"/>
        <v>1892.424096</v>
      </c>
    </row>
    <row r="33" spans="1:13" ht="12.75" hidden="1" x14ac:dyDescent="0.2">
      <c r="A33" s="31" t="s">
        <v>57</v>
      </c>
      <c r="C33" s="40" t="s">
        <v>49</v>
      </c>
      <c r="D33" s="44" t="s">
        <v>76</v>
      </c>
      <c r="E33" s="47">
        <v>0</v>
      </c>
      <c r="F33" s="46">
        <v>-300.91399999999999</v>
      </c>
      <c r="G33" s="45">
        <f t="shared" si="4"/>
        <v>-300.91399999999999</v>
      </c>
      <c r="H33" s="46">
        <v>47.314</v>
      </c>
      <c r="I33" s="46">
        <v>41.127000000000002</v>
      </c>
      <c r="J33" s="45">
        <f t="shared" si="5"/>
        <v>88.441000000000003</v>
      </c>
      <c r="K33" s="46">
        <v>31.943380999999999</v>
      </c>
      <c r="L33" s="46">
        <v>31.574822999999999</v>
      </c>
      <c r="M33" s="45">
        <f t="shared" si="6"/>
        <v>63.518203999999997</v>
      </c>
    </row>
    <row r="34" spans="1:13" ht="12.75" hidden="1" x14ac:dyDescent="0.2">
      <c r="A34" s="31" t="s">
        <v>57</v>
      </c>
      <c r="C34" s="40" t="s">
        <v>49</v>
      </c>
      <c r="D34" s="44" t="s">
        <v>75</v>
      </c>
      <c r="E34" s="47">
        <v>0</v>
      </c>
      <c r="F34" s="46">
        <v>-5.0519999999999996</v>
      </c>
      <c r="G34" s="45">
        <f t="shared" si="4"/>
        <v>-5.0519999999999996</v>
      </c>
      <c r="H34" s="46">
        <v>54.253</v>
      </c>
      <c r="I34" s="46">
        <v>164.25899999999999</v>
      </c>
      <c r="J34" s="45">
        <f t="shared" si="5"/>
        <v>218.512</v>
      </c>
      <c r="K34" s="46">
        <v>199.63800000000001</v>
      </c>
      <c r="L34" s="46">
        <v>216.19800000000001</v>
      </c>
      <c r="M34" s="45">
        <f t="shared" si="6"/>
        <v>415.83600000000001</v>
      </c>
    </row>
    <row r="35" spans="1:13" ht="12.75" hidden="1" x14ac:dyDescent="0.2">
      <c r="A35" s="31" t="s">
        <v>57</v>
      </c>
      <c r="C35" s="40" t="s">
        <v>49</v>
      </c>
      <c r="D35" s="44" t="s">
        <v>74</v>
      </c>
      <c r="E35" s="47">
        <v>0</v>
      </c>
      <c r="F35" s="46">
        <v>3.9460000000000002</v>
      </c>
      <c r="G35" s="45">
        <f t="shared" si="4"/>
        <v>3.9460000000000002</v>
      </c>
      <c r="H35" s="46">
        <v>85.218000000000004</v>
      </c>
      <c r="I35" s="46">
        <v>122.16500000000001</v>
      </c>
      <c r="J35" s="45">
        <f t="shared" si="5"/>
        <v>207.38300000000001</v>
      </c>
      <c r="K35" s="46">
        <v>142.815157</v>
      </c>
      <c r="L35" s="46">
        <v>169.97004799999999</v>
      </c>
      <c r="M35" s="45">
        <f t="shared" si="6"/>
        <v>312.78520500000002</v>
      </c>
    </row>
    <row r="36" spans="1:13" ht="12.75" hidden="1" x14ac:dyDescent="0.2">
      <c r="A36" s="31" t="s">
        <v>57</v>
      </c>
      <c r="C36" s="40" t="s">
        <v>49</v>
      </c>
      <c r="D36" s="44" t="s">
        <v>73</v>
      </c>
      <c r="E36" s="47">
        <v>0</v>
      </c>
      <c r="F36" s="46">
        <v>146.21</v>
      </c>
      <c r="G36" s="45">
        <f t="shared" si="4"/>
        <v>146.21</v>
      </c>
      <c r="H36" s="46">
        <v>454.685</v>
      </c>
      <c r="I36" s="46">
        <v>858.71400000000006</v>
      </c>
      <c r="J36" s="45">
        <f t="shared" si="5"/>
        <v>1313.3990000000001</v>
      </c>
      <c r="K36" s="46">
        <v>1124.1389999999999</v>
      </c>
      <c r="L36" s="46">
        <v>1338.9259999999999</v>
      </c>
      <c r="M36" s="45">
        <f t="shared" si="6"/>
        <v>2463.0649999999996</v>
      </c>
    </row>
    <row r="37" spans="1:13" ht="12.75" hidden="1" x14ac:dyDescent="0.2">
      <c r="A37" s="31" t="s">
        <v>57</v>
      </c>
      <c r="C37" s="40" t="s">
        <v>49</v>
      </c>
      <c r="D37" s="44" t="s">
        <v>72</v>
      </c>
      <c r="E37" s="47">
        <v>0</v>
      </c>
      <c r="F37" s="46">
        <v>172.18100000000001</v>
      </c>
      <c r="G37" s="45">
        <f t="shared" si="4"/>
        <v>172.18100000000001</v>
      </c>
      <c r="H37" s="46">
        <v>285.024</v>
      </c>
      <c r="I37" s="46">
        <v>262.48399999999998</v>
      </c>
      <c r="J37" s="45">
        <f t="shared" si="5"/>
        <v>547.50800000000004</v>
      </c>
      <c r="K37" s="46">
        <v>269.63480700000002</v>
      </c>
      <c r="L37" s="46">
        <v>277.63112899999999</v>
      </c>
      <c r="M37" s="45">
        <f t="shared" si="6"/>
        <v>547.26593600000001</v>
      </c>
    </row>
    <row r="38" spans="1:13" ht="12.75" hidden="1" x14ac:dyDescent="0.2">
      <c r="A38" s="31" t="s">
        <v>57</v>
      </c>
      <c r="C38" s="40" t="s">
        <v>49</v>
      </c>
      <c r="D38" s="44" t="s">
        <v>71</v>
      </c>
      <c r="E38" s="47">
        <v>0</v>
      </c>
      <c r="F38" s="46">
        <v>489.04700000000003</v>
      </c>
      <c r="G38" s="45">
        <f t="shared" si="4"/>
        <v>489.04700000000003</v>
      </c>
      <c r="H38" s="46">
        <v>383.32100000000003</v>
      </c>
      <c r="I38" s="46">
        <v>640.30499999999995</v>
      </c>
      <c r="J38" s="45">
        <f t="shared" si="5"/>
        <v>1023.626</v>
      </c>
      <c r="K38" s="46">
        <v>671.69109000000003</v>
      </c>
      <c r="L38" s="46">
        <v>689.81890499999997</v>
      </c>
      <c r="M38" s="45">
        <f t="shared" si="6"/>
        <v>1361.5099949999999</v>
      </c>
    </row>
    <row r="39" spans="1:13" ht="12.75" x14ac:dyDescent="0.2">
      <c r="A39" s="31" t="s">
        <v>54</v>
      </c>
      <c r="C39" s="40"/>
      <c r="D39" s="44" t="s">
        <v>49</v>
      </c>
      <c r="E39" s="43">
        <v>0</v>
      </c>
      <c r="F39" s="42">
        <v>0</v>
      </c>
      <c r="G39" s="41">
        <v>0</v>
      </c>
      <c r="H39" s="42">
        <v>0</v>
      </c>
      <c r="I39" s="42">
        <v>0</v>
      </c>
      <c r="J39" s="41">
        <v>0</v>
      </c>
      <c r="K39" s="42">
        <v>0</v>
      </c>
      <c r="L39" s="42">
        <v>0</v>
      </c>
      <c r="M39" s="41">
        <v>0</v>
      </c>
    </row>
    <row r="40" spans="1:13" ht="12.75" x14ac:dyDescent="0.2">
      <c r="A40" s="31" t="s">
        <v>70</v>
      </c>
      <c r="C40" s="88" t="s">
        <v>78</v>
      </c>
      <c r="D40" s="89" t="s">
        <v>49</v>
      </c>
      <c r="E40" s="53">
        <f>SUM(E41:E47)</f>
        <v>0</v>
      </c>
      <c r="F40" s="52">
        <f>SUM(F41:F47)</f>
        <v>298.02799999999996</v>
      </c>
      <c r="G40" s="51">
        <f t="shared" ref="G40:G47" si="7">SUM(E40, F40)</f>
        <v>298.02799999999996</v>
      </c>
      <c r="H40" s="52">
        <f>SUM(H41:H47)</f>
        <v>1110.848</v>
      </c>
      <c r="I40" s="52">
        <f>SUM(I41:I47)</f>
        <v>986.06799999999998</v>
      </c>
      <c r="J40" s="51">
        <f t="shared" ref="J40:J47" si="8">SUM(H40, I40)</f>
        <v>2096.9160000000002</v>
      </c>
      <c r="K40" s="52">
        <f>SUM(K41:K47)</f>
        <v>938.78024099999993</v>
      </c>
      <c r="L40" s="52">
        <f>SUM(L41:L47)</f>
        <v>1070.409872</v>
      </c>
      <c r="M40" s="51">
        <f t="shared" ref="M40:M47" si="9">SUM(K40, L40)</f>
        <v>2009.1901129999999</v>
      </c>
    </row>
    <row r="41" spans="1:13" ht="12.75" hidden="1" x14ac:dyDescent="0.2">
      <c r="A41" s="31" t="s">
        <v>57</v>
      </c>
      <c r="C41" s="40" t="s">
        <v>49</v>
      </c>
      <c r="D41" s="44" t="s">
        <v>77</v>
      </c>
      <c r="E41" s="47">
        <v>0</v>
      </c>
      <c r="F41" s="46">
        <v>291.02600000000001</v>
      </c>
      <c r="G41" s="45">
        <f t="shared" si="7"/>
        <v>291.02600000000001</v>
      </c>
      <c r="H41" s="46">
        <v>519.32299999999998</v>
      </c>
      <c r="I41" s="46">
        <v>287.113</v>
      </c>
      <c r="J41" s="45">
        <f t="shared" si="8"/>
        <v>806.43599999999992</v>
      </c>
      <c r="K41" s="46">
        <v>175.983465</v>
      </c>
      <c r="L41" s="46">
        <v>184.146703</v>
      </c>
      <c r="M41" s="45">
        <f t="shared" si="9"/>
        <v>360.13016800000003</v>
      </c>
    </row>
    <row r="42" spans="1:13" ht="12.75" hidden="1" x14ac:dyDescent="0.2">
      <c r="A42" s="31" t="s">
        <v>57</v>
      </c>
      <c r="C42" s="40" t="s">
        <v>49</v>
      </c>
      <c r="D42" s="44" t="s">
        <v>76</v>
      </c>
      <c r="E42" s="47">
        <v>0</v>
      </c>
      <c r="F42" s="46">
        <v>1.893</v>
      </c>
      <c r="G42" s="45">
        <f t="shared" si="7"/>
        <v>1.893</v>
      </c>
      <c r="H42" s="46">
        <v>92.692999999999998</v>
      </c>
      <c r="I42" s="46">
        <v>119.685</v>
      </c>
      <c r="J42" s="45">
        <f t="shared" si="8"/>
        <v>212.37799999999999</v>
      </c>
      <c r="K42" s="46">
        <v>114.341516</v>
      </c>
      <c r="L42" s="46">
        <v>114.45377000000001</v>
      </c>
      <c r="M42" s="45">
        <f t="shared" si="9"/>
        <v>228.795286</v>
      </c>
    </row>
    <row r="43" spans="1:13" ht="12.75" hidden="1" x14ac:dyDescent="0.2">
      <c r="A43" s="31" t="s">
        <v>57</v>
      </c>
      <c r="C43" s="40" t="s">
        <v>49</v>
      </c>
      <c r="D43" s="44" t="s">
        <v>75</v>
      </c>
      <c r="E43" s="47">
        <v>0</v>
      </c>
      <c r="F43" s="46">
        <v>0</v>
      </c>
      <c r="G43" s="45">
        <f t="shared" si="7"/>
        <v>0</v>
      </c>
      <c r="H43" s="46">
        <v>7.649</v>
      </c>
      <c r="I43" s="46">
        <v>65.236999999999995</v>
      </c>
      <c r="J43" s="45">
        <f t="shared" si="8"/>
        <v>72.885999999999996</v>
      </c>
      <c r="K43" s="46">
        <v>178.482</v>
      </c>
      <c r="L43" s="46">
        <v>313.84100000000001</v>
      </c>
      <c r="M43" s="45">
        <f t="shared" si="9"/>
        <v>492.32299999999998</v>
      </c>
    </row>
    <row r="44" spans="1:13" ht="12.75" hidden="1" x14ac:dyDescent="0.2">
      <c r="A44" s="31" t="s">
        <v>57</v>
      </c>
      <c r="C44" s="40" t="s">
        <v>49</v>
      </c>
      <c r="D44" s="44" t="s">
        <v>74</v>
      </c>
      <c r="E44" s="47">
        <v>0</v>
      </c>
      <c r="F44" s="46">
        <v>0</v>
      </c>
      <c r="G44" s="45">
        <f t="shared" si="7"/>
        <v>0</v>
      </c>
      <c r="H44" s="46">
        <v>96.397000000000006</v>
      </c>
      <c r="I44" s="46">
        <v>115.827</v>
      </c>
      <c r="J44" s="45">
        <f t="shared" si="8"/>
        <v>212.22399999999999</v>
      </c>
      <c r="K44" s="46">
        <v>76.427002999999999</v>
      </c>
      <c r="L44" s="46">
        <v>75.892308999999997</v>
      </c>
      <c r="M44" s="45">
        <f t="shared" si="9"/>
        <v>152.319312</v>
      </c>
    </row>
    <row r="45" spans="1:13" ht="12.75" hidden="1" x14ac:dyDescent="0.2">
      <c r="A45" s="31" t="s">
        <v>57</v>
      </c>
      <c r="C45" s="40" t="s">
        <v>49</v>
      </c>
      <c r="D45" s="44" t="s">
        <v>73</v>
      </c>
      <c r="E45" s="47">
        <v>0</v>
      </c>
      <c r="F45" s="46">
        <v>0</v>
      </c>
      <c r="G45" s="45">
        <f t="shared" si="7"/>
        <v>0</v>
      </c>
      <c r="H45" s="46">
        <v>-85.986999999999995</v>
      </c>
      <c r="I45" s="46">
        <v>-134.69</v>
      </c>
      <c r="J45" s="45">
        <f t="shared" si="8"/>
        <v>-220.67699999999999</v>
      </c>
      <c r="K45" s="46">
        <v>-152.50800000000001</v>
      </c>
      <c r="L45" s="46">
        <v>-155.24600000000001</v>
      </c>
      <c r="M45" s="45">
        <f t="shared" si="9"/>
        <v>-307.75400000000002</v>
      </c>
    </row>
    <row r="46" spans="1:13" ht="12.75" hidden="1" x14ac:dyDescent="0.2">
      <c r="A46" s="31" t="s">
        <v>57</v>
      </c>
      <c r="C46" s="40" t="s">
        <v>49</v>
      </c>
      <c r="D46" s="44" t="s">
        <v>72</v>
      </c>
      <c r="E46" s="47">
        <v>0</v>
      </c>
      <c r="F46" s="46">
        <v>12.62</v>
      </c>
      <c r="G46" s="45">
        <f t="shared" si="7"/>
        <v>12.62</v>
      </c>
      <c r="H46" s="46">
        <v>92.736999999999995</v>
      </c>
      <c r="I46" s="46">
        <v>72.078000000000003</v>
      </c>
      <c r="J46" s="45">
        <f t="shared" si="8"/>
        <v>164.815</v>
      </c>
      <c r="K46" s="46">
        <v>59.029797000000002</v>
      </c>
      <c r="L46" s="46">
        <v>38.161087000000002</v>
      </c>
      <c r="M46" s="45">
        <f t="shared" si="9"/>
        <v>97.190884000000011</v>
      </c>
    </row>
    <row r="47" spans="1:13" ht="12.75" hidden="1" x14ac:dyDescent="0.2">
      <c r="A47" s="31" t="s">
        <v>57</v>
      </c>
      <c r="C47" s="40" t="s">
        <v>49</v>
      </c>
      <c r="D47" s="44" t="s">
        <v>71</v>
      </c>
      <c r="E47" s="47">
        <v>0</v>
      </c>
      <c r="F47" s="46">
        <v>-7.5110000000000001</v>
      </c>
      <c r="G47" s="45">
        <f t="shared" si="7"/>
        <v>-7.5110000000000001</v>
      </c>
      <c r="H47" s="46">
        <v>388.036</v>
      </c>
      <c r="I47" s="46">
        <v>460.81799999999998</v>
      </c>
      <c r="J47" s="45">
        <f t="shared" si="8"/>
        <v>848.85400000000004</v>
      </c>
      <c r="K47" s="46">
        <v>487.02445999999998</v>
      </c>
      <c r="L47" s="46">
        <v>499.16100299999999</v>
      </c>
      <c r="M47" s="45">
        <f t="shared" si="9"/>
        <v>986.18546300000003</v>
      </c>
    </row>
    <row r="48" spans="1:13" ht="12.75" x14ac:dyDescent="0.2">
      <c r="A48" s="31" t="s">
        <v>54</v>
      </c>
      <c r="C48" s="40"/>
      <c r="D48" s="44" t="s">
        <v>49</v>
      </c>
      <c r="E48" s="43">
        <v>0</v>
      </c>
      <c r="F48" s="42">
        <v>0</v>
      </c>
      <c r="G48" s="41">
        <v>0</v>
      </c>
      <c r="H48" s="42">
        <v>0</v>
      </c>
      <c r="I48" s="42">
        <v>0</v>
      </c>
      <c r="J48" s="41">
        <v>0</v>
      </c>
      <c r="K48" s="42">
        <v>0</v>
      </c>
      <c r="L48" s="42">
        <v>0</v>
      </c>
      <c r="M48" s="41">
        <v>0</v>
      </c>
    </row>
    <row r="49" spans="1:513" ht="12.75" x14ac:dyDescent="0.2">
      <c r="A49" s="31" t="s">
        <v>70</v>
      </c>
      <c r="C49" s="88" t="s">
        <v>69</v>
      </c>
      <c r="D49" s="89" t="s">
        <v>49</v>
      </c>
      <c r="E49" s="53">
        <v>-419.51799999999997</v>
      </c>
      <c r="F49" s="52">
        <v>-450.54700000000003</v>
      </c>
      <c r="G49" s="51">
        <f>SUM(E49, F49)</f>
        <v>-870.06500000000005</v>
      </c>
      <c r="H49" s="52">
        <v>-391.738</v>
      </c>
      <c r="I49" s="52">
        <v>-308.56299999999999</v>
      </c>
      <c r="J49" s="51">
        <f>SUM(H49, I49)</f>
        <v>-700.30099999999993</v>
      </c>
      <c r="K49" s="52">
        <v>-216.72</v>
      </c>
      <c r="L49" s="52">
        <v>-220.02</v>
      </c>
      <c r="M49" s="51">
        <f>SUM(K49, L49)</f>
        <v>-436.74</v>
      </c>
    </row>
    <row r="50" spans="1:513" ht="13.5" thickBot="1" x14ac:dyDescent="0.25">
      <c r="A50" s="31" t="s">
        <v>54</v>
      </c>
      <c r="C50" s="40"/>
      <c r="D50" s="44" t="s">
        <v>49</v>
      </c>
      <c r="E50" s="43">
        <v>0</v>
      </c>
      <c r="F50" s="42">
        <v>0</v>
      </c>
      <c r="G50" s="41">
        <v>0</v>
      </c>
      <c r="H50" s="42">
        <v>0</v>
      </c>
      <c r="I50" s="42">
        <v>0</v>
      </c>
      <c r="J50" s="41">
        <v>0</v>
      </c>
      <c r="K50" s="42">
        <v>0</v>
      </c>
      <c r="L50" s="42">
        <v>0</v>
      </c>
      <c r="M50" s="41">
        <v>0</v>
      </c>
    </row>
    <row r="51" spans="1:513" s="34" customFormat="1" ht="13.5" thickBot="1" x14ac:dyDescent="0.25">
      <c r="A51" s="39" t="s">
        <v>56</v>
      </c>
      <c r="B51" s="38"/>
      <c r="C51" s="79" t="s">
        <v>68</v>
      </c>
      <c r="D51" s="80" t="s">
        <v>49</v>
      </c>
      <c r="E51" s="37">
        <f>SUM(E27, E29, E31, E40, E49)</f>
        <v>34250.808000000005</v>
      </c>
      <c r="F51" s="36">
        <f>SUM(F27, F29, F31, F40, F49)</f>
        <v>37743.586000000003</v>
      </c>
      <c r="G51" s="35">
        <f>SUM(E51, F51)</f>
        <v>71994.394</v>
      </c>
      <c r="H51" s="36">
        <f>SUM(H27, H29, H31, H40, H49)</f>
        <v>38873.19</v>
      </c>
      <c r="I51" s="36">
        <f>SUM(I27, I29, I31, I40, I49)</f>
        <v>39883.126999999993</v>
      </c>
      <c r="J51" s="35">
        <f>SUM(H51, I51)</f>
        <v>78756.316999999995</v>
      </c>
      <c r="K51" s="36">
        <f>SUM(K27, K29, K31, K40, K49)</f>
        <v>40704.559549000005</v>
      </c>
      <c r="L51" s="36">
        <f>SUM(L27, L29, L31, L40, L49)</f>
        <v>41485.161524000003</v>
      </c>
      <c r="M51" s="35">
        <f>SUM(K51, L51)</f>
        <v>82189.721073000008</v>
      </c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  <c r="JB51" s="30"/>
      <c r="JC51" s="30"/>
      <c r="JD51" s="30"/>
      <c r="JE51" s="30"/>
      <c r="JF51" s="30"/>
      <c r="JG51" s="30"/>
      <c r="JH51" s="30"/>
      <c r="JI51" s="30"/>
      <c r="JJ51" s="30"/>
      <c r="JK51" s="30"/>
      <c r="JL51" s="30"/>
      <c r="JM51" s="30"/>
      <c r="JN51" s="30"/>
      <c r="JO51" s="30"/>
      <c r="JP51" s="30"/>
      <c r="JQ51" s="30"/>
      <c r="JR51" s="30"/>
      <c r="JS51" s="30"/>
      <c r="JT51" s="30"/>
      <c r="JU51" s="30"/>
      <c r="JV51" s="30"/>
      <c r="JW51" s="30"/>
      <c r="JX51" s="30"/>
      <c r="JY51" s="30"/>
      <c r="JZ51" s="30"/>
      <c r="KA51" s="30"/>
      <c r="KB51" s="30"/>
      <c r="KC51" s="30"/>
      <c r="KD51" s="30"/>
      <c r="KE51" s="30"/>
      <c r="KF51" s="30"/>
      <c r="KG51" s="30"/>
      <c r="KH51" s="30"/>
      <c r="KI51" s="30"/>
      <c r="KJ51" s="30"/>
      <c r="KK51" s="30"/>
      <c r="KL51" s="30"/>
      <c r="KM51" s="30"/>
      <c r="KN51" s="30"/>
      <c r="KO51" s="30"/>
      <c r="KP51" s="30"/>
      <c r="KQ51" s="30"/>
      <c r="KR51" s="30"/>
      <c r="KS51" s="30"/>
      <c r="KT51" s="30"/>
      <c r="KU51" s="30"/>
      <c r="KV51" s="30"/>
      <c r="KW51" s="30"/>
      <c r="KX51" s="30"/>
      <c r="KY51" s="30"/>
      <c r="KZ51" s="30"/>
      <c r="LA51" s="30"/>
      <c r="LB51" s="30"/>
      <c r="LC51" s="30"/>
      <c r="LD51" s="30"/>
      <c r="LE51" s="30"/>
      <c r="LF51" s="30"/>
      <c r="LG51" s="30"/>
      <c r="LH51" s="30"/>
      <c r="LI51" s="30"/>
      <c r="LJ51" s="30"/>
      <c r="LK51" s="30"/>
      <c r="LL51" s="30"/>
      <c r="LM51" s="30"/>
      <c r="LN51" s="30"/>
      <c r="LO51" s="30"/>
      <c r="LP51" s="30"/>
      <c r="LQ51" s="30"/>
      <c r="LR51" s="30"/>
      <c r="LS51" s="30"/>
      <c r="LT51" s="30"/>
      <c r="LU51" s="30"/>
      <c r="LV51" s="30"/>
      <c r="LW51" s="30"/>
      <c r="LX51" s="30"/>
      <c r="LY51" s="30"/>
      <c r="LZ51" s="30"/>
      <c r="MA51" s="30"/>
      <c r="MB51" s="30"/>
      <c r="MC51" s="30"/>
      <c r="MD51" s="30"/>
      <c r="ME51" s="30"/>
      <c r="MF51" s="30"/>
      <c r="MG51" s="30"/>
      <c r="MH51" s="30"/>
      <c r="MI51" s="30"/>
      <c r="MJ51" s="30"/>
      <c r="MK51" s="30"/>
      <c r="ML51" s="30"/>
      <c r="MM51" s="30"/>
      <c r="MN51" s="30"/>
      <c r="MO51" s="30"/>
      <c r="MP51" s="30"/>
      <c r="MQ51" s="30"/>
      <c r="MR51" s="30"/>
      <c r="MS51" s="30"/>
      <c r="MT51" s="30"/>
      <c r="MU51" s="30"/>
      <c r="MV51" s="30"/>
      <c r="MW51" s="30"/>
      <c r="MX51" s="30"/>
      <c r="MY51" s="30"/>
      <c r="MZ51" s="30"/>
      <c r="NA51" s="30"/>
      <c r="NB51" s="30"/>
      <c r="NC51" s="30"/>
      <c r="ND51" s="30"/>
      <c r="NE51" s="30"/>
      <c r="NF51" s="30"/>
      <c r="NG51" s="30"/>
      <c r="NH51" s="30"/>
      <c r="NI51" s="30"/>
      <c r="NJ51" s="30"/>
      <c r="NK51" s="30"/>
      <c r="NL51" s="30"/>
      <c r="NM51" s="30"/>
      <c r="NN51" s="30"/>
      <c r="NO51" s="30"/>
      <c r="NP51" s="30"/>
      <c r="NQ51" s="30"/>
      <c r="NR51" s="30"/>
      <c r="NS51" s="30"/>
      <c r="NT51" s="30"/>
      <c r="NU51" s="30"/>
      <c r="NV51" s="30"/>
      <c r="NW51" s="30"/>
      <c r="NX51" s="30"/>
      <c r="NY51" s="30"/>
      <c r="NZ51" s="30"/>
      <c r="OA51" s="30"/>
      <c r="OB51" s="30"/>
      <c r="OC51" s="30"/>
      <c r="OD51" s="30"/>
      <c r="OE51" s="30"/>
      <c r="OF51" s="30"/>
      <c r="OG51" s="30"/>
      <c r="OH51" s="30"/>
      <c r="OI51" s="30"/>
      <c r="OJ51" s="30"/>
      <c r="OK51" s="30"/>
      <c r="OL51" s="30"/>
      <c r="OM51" s="30"/>
      <c r="ON51" s="30"/>
      <c r="OO51" s="30"/>
      <c r="OP51" s="30"/>
      <c r="OQ51" s="30"/>
      <c r="OR51" s="30"/>
      <c r="OS51" s="30"/>
      <c r="OT51" s="30"/>
      <c r="OU51" s="30"/>
      <c r="OV51" s="30"/>
      <c r="OW51" s="30"/>
      <c r="OX51" s="30"/>
      <c r="OY51" s="30"/>
      <c r="OZ51" s="30"/>
      <c r="PA51" s="30"/>
      <c r="PB51" s="30"/>
      <c r="PC51" s="30"/>
      <c r="PD51" s="30"/>
      <c r="PE51" s="30"/>
      <c r="PF51" s="30"/>
      <c r="PG51" s="30"/>
      <c r="PH51" s="30"/>
      <c r="PI51" s="30"/>
      <c r="PJ51" s="30"/>
      <c r="PK51" s="30"/>
      <c r="PL51" s="30"/>
      <c r="PM51" s="30"/>
      <c r="PN51" s="30"/>
      <c r="PO51" s="30"/>
      <c r="PP51" s="30"/>
      <c r="PQ51" s="30"/>
      <c r="PR51" s="30"/>
      <c r="PS51" s="30"/>
      <c r="PT51" s="30"/>
      <c r="PU51" s="30"/>
      <c r="PV51" s="30"/>
      <c r="PW51" s="30"/>
      <c r="PX51" s="30"/>
      <c r="PY51" s="30"/>
      <c r="PZ51" s="30"/>
      <c r="QA51" s="30"/>
      <c r="QB51" s="30"/>
      <c r="QC51" s="30"/>
      <c r="QD51" s="30"/>
      <c r="QE51" s="30"/>
      <c r="QF51" s="30"/>
      <c r="QG51" s="30"/>
      <c r="QH51" s="30"/>
      <c r="QI51" s="30"/>
      <c r="QJ51" s="30"/>
      <c r="QK51" s="30"/>
      <c r="QL51" s="30"/>
      <c r="QM51" s="30"/>
      <c r="QN51" s="30"/>
      <c r="QO51" s="30"/>
      <c r="QP51" s="30"/>
      <c r="QQ51" s="30"/>
      <c r="QR51" s="30"/>
      <c r="QS51" s="30"/>
      <c r="QT51" s="30"/>
      <c r="QU51" s="30"/>
      <c r="QV51" s="30"/>
      <c r="QW51" s="30"/>
      <c r="QX51" s="30"/>
      <c r="QY51" s="30"/>
      <c r="QZ51" s="30"/>
      <c r="RA51" s="30"/>
      <c r="RB51" s="30"/>
      <c r="RC51" s="30"/>
      <c r="RD51" s="30"/>
      <c r="RE51" s="30"/>
      <c r="RF51" s="30"/>
      <c r="RG51" s="30"/>
      <c r="RH51" s="30"/>
      <c r="RI51" s="30"/>
      <c r="RJ51" s="30"/>
      <c r="RK51" s="30"/>
      <c r="RL51" s="30"/>
      <c r="RM51" s="30"/>
      <c r="RN51" s="30"/>
      <c r="RO51" s="30"/>
      <c r="RP51" s="30"/>
      <c r="RQ51" s="30"/>
      <c r="RR51" s="30"/>
      <c r="RS51" s="30"/>
      <c r="RT51" s="30"/>
      <c r="RU51" s="30"/>
      <c r="RV51" s="30"/>
      <c r="RW51" s="30"/>
      <c r="RX51" s="30"/>
      <c r="RY51" s="30"/>
      <c r="RZ51" s="30"/>
      <c r="SA51" s="30"/>
      <c r="SB51" s="30"/>
      <c r="SC51" s="30"/>
      <c r="SD51" s="30"/>
      <c r="SE51" s="30"/>
      <c r="SF51" s="30"/>
      <c r="SG51" s="30"/>
      <c r="SH51" s="30"/>
      <c r="SI51" s="30"/>
      <c r="SJ51" s="30"/>
      <c r="SK51" s="30"/>
      <c r="SL51" s="30"/>
      <c r="SM51" s="30"/>
      <c r="SN51" s="30"/>
      <c r="SO51" s="30"/>
      <c r="SP51" s="30"/>
      <c r="SQ51" s="30"/>
      <c r="SR51" s="30"/>
      <c r="SS51" s="30"/>
    </row>
    <row r="52" spans="1:513" ht="13.5" thickBot="1" x14ac:dyDescent="0.25">
      <c r="A52" s="31" t="s">
        <v>54</v>
      </c>
      <c r="C52" s="40"/>
      <c r="D52" s="44" t="s">
        <v>49</v>
      </c>
      <c r="E52" s="43">
        <v>0</v>
      </c>
      <c r="F52" s="42">
        <v>0</v>
      </c>
      <c r="G52" s="41">
        <v>0</v>
      </c>
      <c r="H52" s="42">
        <v>0</v>
      </c>
      <c r="I52" s="42">
        <v>0</v>
      </c>
      <c r="J52" s="41">
        <v>0</v>
      </c>
      <c r="K52" s="42">
        <v>0</v>
      </c>
      <c r="L52" s="42">
        <v>0</v>
      </c>
      <c r="M52" s="41">
        <v>0</v>
      </c>
    </row>
    <row r="53" spans="1:513" s="34" customFormat="1" ht="13.5" thickBot="1" x14ac:dyDescent="0.25">
      <c r="A53" s="39" t="s">
        <v>53</v>
      </c>
      <c r="B53" s="38"/>
      <c r="C53" s="79" t="s">
        <v>67</v>
      </c>
      <c r="D53" s="80" t="s">
        <v>49</v>
      </c>
      <c r="E53" s="37">
        <f>E25 - E51</f>
        <v>4884.4649999999965</v>
      </c>
      <c r="F53" s="36">
        <f>F25 - F51</f>
        <v>1407.2399999999907</v>
      </c>
      <c r="G53" s="94">
        <f>F53</f>
        <v>1407.2399999999907</v>
      </c>
      <c r="H53" s="95">
        <f>H25 - H51</f>
        <v>182.16099999998551</v>
      </c>
      <c r="I53" s="95">
        <f>I25 - I51</f>
        <v>497.20599999999831</v>
      </c>
      <c r="J53" s="94">
        <f>I53</f>
        <v>497.20599999999831</v>
      </c>
      <c r="K53" s="95">
        <f>K25 - K51</f>
        <v>986.28745099998923</v>
      </c>
      <c r="L53" s="95">
        <f>L25 - L51</f>
        <v>2375.7369269999836</v>
      </c>
      <c r="M53" s="94">
        <f>L53</f>
        <v>2375.7369269999836</v>
      </c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  <c r="KS53" s="30"/>
      <c r="KT53" s="30"/>
      <c r="KU53" s="30"/>
      <c r="KV53" s="30"/>
      <c r="KW53" s="30"/>
      <c r="KX53" s="30"/>
      <c r="KY53" s="30"/>
      <c r="KZ53" s="30"/>
      <c r="LA53" s="30"/>
      <c r="LB53" s="30"/>
      <c r="LC53" s="30"/>
      <c r="LD53" s="30"/>
      <c r="LE53" s="30"/>
      <c r="LF53" s="30"/>
      <c r="LG53" s="30"/>
      <c r="LH53" s="30"/>
      <c r="LI53" s="30"/>
      <c r="LJ53" s="30"/>
      <c r="LK53" s="30"/>
      <c r="LL53" s="30"/>
      <c r="LM53" s="30"/>
      <c r="LN53" s="30"/>
      <c r="LO53" s="30"/>
      <c r="LP53" s="30"/>
      <c r="LQ53" s="30"/>
      <c r="LR53" s="30"/>
      <c r="LS53" s="30"/>
      <c r="LT53" s="30"/>
      <c r="LU53" s="30"/>
      <c r="LV53" s="30"/>
      <c r="LW53" s="30"/>
      <c r="LX53" s="30"/>
      <c r="LY53" s="30"/>
      <c r="LZ53" s="30"/>
      <c r="MA53" s="30"/>
      <c r="MB53" s="30"/>
      <c r="MC53" s="30"/>
      <c r="MD53" s="30"/>
      <c r="ME53" s="30"/>
      <c r="MF53" s="30"/>
      <c r="MG53" s="30"/>
      <c r="MH53" s="30"/>
      <c r="MI53" s="30"/>
      <c r="MJ53" s="30"/>
      <c r="MK53" s="30"/>
      <c r="ML53" s="30"/>
      <c r="MM53" s="30"/>
      <c r="MN53" s="30"/>
      <c r="MO53" s="30"/>
      <c r="MP53" s="30"/>
      <c r="MQ53" s="30"/>
      <c r="MR53" s="30"/>
      <c r="MS53" s="30"/>
      <c r="MT53" s="30"/>
      <c r="MU53" s="30"/>
      <c r="MV53" s="30"/>
      <c r="MW53" s="30"/>
      <c r="MX53" s="30"/>
      <c r="MY53" s="30"/>
      <c r="MZ53" s="30"/>
      <c r="NA53" s="30"/>
      <c r="NB53" s="30"/>
      <c r="NC53" s="30"/>
      <c r="ND53" s="30"/>
      <c r="NE53" s="30"/>
      <c r="NF53" s="30"/>
      <c r="NG53" s="30"/>
      <c r="NH53" s="30"/>
      <c r="NI53" s="30"/>
      <c r="NJ53" s="30"/>
      <c r="NK53" s="30"/>
      <c r="NL53" s="30"/>
      <c r="NM53" s="30"/>
      <c r="NN53" s="30"/>
      <c r="NO53" s="30"/>
      <c r="NP53" s="30"/>
      <c r="NQ53" s="30"/>
      <c r="NR53" s="30"/>
      <c r="NS53" s="30"/>
      <c r="NT53" s="30"/>
      <c r="NU53" s="30"/>
      <c r="NV53" s="30"/>
      <c r="NW53" s="30"/>
      <c r="NX53" s="30"/>
      <c r="NY53" s="30"/>
      <c r="NZ53" s="30"/>
      <c r="OA53" s="30"/>
      <c r="OB53" s="30"/>
      <c r="OC53" s="30"/>
      <c r="OD53" s="30"/>
      <c r="OE53" s="30"/>
      <c r="OF53" s="30"/>
      <c r="OG53" s="30"/>
      <c r="OH53" s="30"/>
      <c r="OI53" s="30"/>
      <c r="OJ53" s="30"/>
      <c r="OK53" s="30"/>
      <c r="OL53" s="30"/>
      <c r="OM53" s="30"/>
      <c r="ON53" s="30"/>
      <c r="OO53" s="30"/>
      <c r="OP53" s="30"/>
      <c r="OQ53" s="30"/>
      <c r="OR53" s="30"/>
      <c r="OS53" s="30"/>
      <c r="OT53" s="30"/>
      <c r="OU53" s="30"/>
      <c r="OV53" s="30"/>
      <c r="OW53" s="30"/>
      <c r="OX53" s="30"/>
      <c r="OY53" s="30"/>
      <c r="OZ53" s="30"/>
      <c r="PA53" s="30"/>
      <c r="PB53" s="30"/>
      <c r="PC53" s="30"/>
      <c r="PD53" s="30"/>
      <c r="PE53" s="30"/>
      <c r="PF53" s="30"/>
      <c r="PG53" s="30"/>
      <c r="PH53" s="30"/>
      <c r="PI53" s="30"/>
      <c r="PJ53" s="30"/>
      <c r="PK53" s="30"/>
      <c r="PL53" s="30"/>
      <c r="PM53" s="30"/>
      <c r="PN53" s="30"/>
      <c r="PO53" s="30"/>
      <c r="PP53" s="30"/>
      <c r="PQ53" s="30"/>
      <c r="PR53" s="30"/>
      <c r="PS53" s="30"/>
      <c r="PT53" s="30"/>
      <c r="PU53" s="30"/>
      <c r="PV53" s="30"/>
      <c r="PW53" s="30"/>
      <c r="PX53" s="30"/>
      <c r="PY53" s="30"/>
      <c r="PZ53" s="30"/>
      <c r="QA53" s="30"/>
      <c r="QB53" s="30"/>
      <c r="QC53" s="30"/>
      <c r="QD53" s="30"/>
      <c r="QE53" s="30"/>
      <c r="QF53" s="30"/>
      <c r="QG53" s="30"/>
      <c r="QH53" s="30"/>
      <c r="QI53" s="30"/>
      <c r="QJ53" s="30"/>
      <c r="QK53" s="30"/>
      <c r="QL53" s="30"/>
      <c r="QM53" s="30"/>
      <c r="QN53" s="30"/>
      <c r="QO53" s="30"/>
      <c r="QP53" s="30"/>
      <c r="QQ53" s="30"/>
      <c r="QR53" s="30"/>
      <c r="QS53" s="30"/>
      <c r="QT53" s="30"/>
      <c r="QU53" s="30"/>
      <c r="QV53" s="30"/>
      <c r="QW53" s="30"/>
      <c r="QX53" s="30"/>
      <c r="QY53" s="30"/>
      <c r="QZ53" s="30"/>
      <c r="RA53" s="30"/>
      <c r="RB53" s="30"/>
      <c r="RC53" s="30"/>
      <c r="RD53" s="30"/>
      <c r="RE53" s="30"/>
      <c r="RF53" s="30"/>
      <c r="RG53" s="30"/>
      <c r="RH53" s="30"/>
      <c r="RI53" s="30"/>
      <c r="RJ53" s="30"/>
      <c r="RK53" s="30"/>
      <c r="RL53" s="30"/>
      <c r="RM53" s="30"/>
      <c r="RN53" s="30"/>
      <c r="RO53" s="30"/>
      <c r="RP53" s="30"/>
      <c r="RQ53" s="30"/>
      <c r="RR53" s="30"/>
      <c r="RS53" s="30"/>
      <c r="RT53" s="30"/>
      <c r="RU53" s="30"/>
      <c r="RV53" s="30"/>
      <c r="RW53" s="30"/>
      <c r="RX53" s="30"/>
      <c r="RY53" s="30"/>
      <c r="RZ53" s="30"/>
      <c r="SA53" s="30"/>
      <c r="SB53" s="30"/>
      <c r="SC53" s="30"/>
      <c r="SD53" s="30"/>
      <c r="SE53" s="30"/>
      <c r="SF53" s="30"/>
      <c r="SG53" s="30"/>
      <c r="SH53" s="30"/>
      <c r="SI53" s="30"/>
      <c r="SJ53" s="30"/>
      <c r="SK53" s="30"/>
      <c r="SL53" s="30"/>
      <c r="SM53" s="30"/>
      <c r="SN53" s="30"/>
      <c r="SO53" s="30"/>
      <c r="SP53" s="30"/>
      <c r="SQ53" s="30"/>
      <c r="SR53" s="30"/>
      <c r="SS53" s="30"/>
    </row>
    <row r="54" spans="1:513" ht="12.75" x14ac:dyDescent="0.2">
      <c r="A54" s="31" t="s">
        <v>54</v>
      </c>
      <c r="C54" s="40"/>
      <c r="D54" s="44" t="s">
        <v>49</v>
      </c>
      <c r="E54" s="43">
        <v>0</v>
      </c>
      <c r="F54" s="42">
        <v>0</v>
      </c>
      <c r="G54" s="41">
        <v>0</v>
      </c>
      <c r="H54" s="42">
        <v>0</v>
      </c>
      <c r="I54" s="42">
        <v>0</v>
      </c>
      <c r="J54" s="41">
        <v>0</v>
      </c>
      <c r="K54" s="42">
        <v>0</v>
      </c>
      <c r="L54" s="42">
        <v>0</v>
      </c>
      <c r="M54" s="41">
        <v>0</v>
      </c>
    </row>
    <row r="55" spans="1:513" ht="12.75" x14ac:dyDescent="0.2">
      <c r="A55" s="31" t="s">
        <v>59</v>
      </c>
      <c r="C55" s="88" t="s">
        <v>2</v>
      </c>
      <c r="D55" s="89" t="s">
        <v>49</v>
      </c>
      <c r="E55" s="50">
        <v>0</v>
      </c>
      <c r="F55" s="49">
        <v>0</v>
      </c>
      <c r="G55" s="48">
        <v>0</v>
      </c>
      <c r="H55" s="49">
        <v>0</v>
      </c>
      <c r="I55" s="49">
        <v>0</v>
      </c>
      <c r="J55" s="48">
        <v>0</v>
      </c>
      <c r="K55" s="49">
        <v>0</v>
      </c>
      <c r="L55" s="49">
        <v>0</v>
      </c>
      <c r="M55" s="48">
        <v>0</v>
      </c>
    </row>
    <row r="56" spans="1:513" ht="12.75" x14ac:dyDescent="0.2">
      <c r="A56" s="31" t="s">
        <v>57</v>
      </c>
      <c r="C56" s="40" t="s">
        <v>49</v>
      </c>
      <c r="D56" s="44" t="s">
        <v>58</v>
      </c>
      <c r="E56" s="47">
        <v>652.375</v>
      </c>
      <c r="F56" s="46">
        <f>E65</f>
        <v>970.61599999999999</v>
      </c>
      <c r="G56" s="45">
        <f>E56</f>
        <v>652.375</v>
      </c>
      <c r="H56" s="46">
        <f>F65</f>
        <v>1255.058053</v>
      </c>
      <c r="I56" s="46">
        <f>H65</f>
        <v>0.21485299999996954</v>
      </c>
      <c r="J56" s="45">
        <f>H56</f>
        <v>1255.058053</v>
      </c>
      <c r="K56" s="46">
        <f>I65</f>
        <v>389.50429899999995</v>
      </c>
      <c r="L56" s="46">
        <f>K65</f>
        <v>1619.604014</v>
      </c>
      <c r="M56" s="45">
        <f>K56</f>
        <v>389.50429899999995</v>
      </c>
    </row>
    <row r="57" spans="1:513" ht="12.75" x14ac:dyDescent="0.2">
      <c r="A57" s="31" t="s">
        <v>57</v>
      </c>
      <c r="C57" s="40" t="s">
        <v>49</v>
      </c>
      <c r="D57" s="44" t="s">
        <v>102</v>
      </c>
      <c r="E57" s="47">
        <v>313.72800000000001</v>
      </c>
      <c r="F57" s="46">
        <v>322.13600000000002</v>
      </c>
      <c r="G57" s="45">
        <f t="shared" ref="G57:G63" si="10">SUM(E57, F57)</f>
        <v>635.86400000000003</v>
      </c>
      <c r="H57" s="46">
        <v>338.75</v>
      </c>
      <c r="I57" s="46">
        <v>389.28300000000002</v>
      </c>
      <c r="J57" s="45">
        <f t="shared" ref="J57:J63" si="11">SUM(H57, I57)</f>
        <v>728.03300000000002</v>
      </c>
      <c r="K57" s="46">
        <v>403.411</v>
      </c>
      <c r="L57" s="46">
        <v>415.54300000000001</v>
      </c>
      <c r="M57" s="45">
        <f t="shared" ref="M57:M63" si="12">SUM(K57, L57)</f>
        <v>818.95399999999995</v>
      </c>
    </row>
    <row r="58" spans="1:513" ht="12.75" x14ac:dyDescent="0.2">
      <c r="C58" s="40"/>
      <c r="D58" s="44" t="s">
        <v>62</v>
      </c>
      <c r="E58" s="47">
        <v>0.126</v>
      </c>
      <c r="F58" s="46">
        <v>0</v>
      </c>
      <c r="G58" s="45">
        <f t="shared" si="10"/>
        <v>0.126</v>
      </c>
      <c r="H58" s="46">
        <v>0</v>
      </c>
      <c r="I58" s="46">
        <v>0</v>
      </c>
      <c r="J58" s="45">
        <f t="shared" si="11"/>
        <v>0</v>
      </c>
      <c r="K58" s="46">
        <v>0</v>
      </c>
      <c r="L58" s="46">
        <v>0</v>
      </c>
      <c r="M58" s="45">
        <f t="shared" si="12"/>
        <v>0</v>
      </c>
    </row>
    <row r="59" spans="1:513" ht="12.75" x14ac:dyDescent="0.2">
      <c r="C59" s="40"/>
      <c r="D59" s="44" t="s">
        <v>64</v>
      </c>
      <c r="E59" s="47">
        <v>0</v>
      </c>
      <c r="F59" s="46">
        <v>0</v>
      </c>
      <c r="G59" s="45">
        <f t="shared" si="10"/>
        <v>0</v>
      </c>
      <c r="H59" s="46">
        <v>0</v>
      </c>
      <c r="I59" s="46">
        <v>0</v>
      </c>
      <c r="J59" s="45">
        <f t="shared" si="11"/>
        <v>0</v>
      </c>
      <c r="K59" s="46">
        <v>816.25</v>
      </c>
      <c r="L59" s="46">
        <v>816.25</v>
      </c>
      <c r="M59" s="45">
        <f t="shared" si="12"/>
        <v>1632.5</v>
      </c>
    </row>
    <row r="60" spans="1:513" ht="12.75" x14ac:dyDescent="0.2">
      <c r="C60" s="40"/>
      <c r="D60" s="44" t="s">
        <v>63</v>
      </c>
      <c r="E60" s="47">
        <v>0</v>
      </c>
      <c r="F60" s="46">
        <v>0</v>
      </c>
      <c r="G60" s="45">
        <f t="shared" si="10"/>
        <v>0</v>
      </c>
      <c r="H60" s="46">
        <v>-1632.5</v>
      </c>
      <c r="I60" s="46">
        <v>0</v>
      </c>
      <c r="J60" s="45">
        <f t="shared" si="11"/>
        <v>-1632.5</v>
      </c>
      <c r="K60" s="46">
        <v>0</v>
      </c>
      <c r="L60" s="46">
        <v>0</v>
      </c>
      <c r="M60" s="45">
        <f t="shared" si="12"/>
        <v>0</v>
      </c>
    </row>
    <row r="61" spans="1:513" ht="12.75" x14ac:dyDescent="0.2">
      <c r="A61" s="31" t="s">
        <v>57</v>
      </c>
      <c r="C61" s="40" t="s">
        <v>49</v>
      </c>
      <c r="D61" s="44" t="s">
        <v>66</v>
      </c>
      <c r="E61" s="47">
        <v>-21.143000000000001</v>
      </c>
      <c r="F61" s="46">
        <v>-72.441999999999993</v>
      </c>
      <c r="G61" s="45">
        <f t="shared" si="10"/>
        <v>-93.584999999999994</v>
      </c>
      <c r="H61" s="46">
        <v>0</v>
      </c>
      <c r="I61" s="46">
        <v>0</v>
      </c>
      <c r="J61" s="45">
        <f t="shared" si="11"/>
        <v>0</v>
      </c>
      <c r="K61" s="46">
        <v>0</v>
      </c>
      <c r="L61" s="46">
        <v>0</v>
      </c>
      <c r="M61" s="45">
        <f t="shared" si="12"/>
        <v>0</v>
      </c>
    </row>
    <row r="62" spans="1:513" ht="12.75" x14ac:dyDescent="0.2">
      <c r="C62" s="40"/>
      <c r="D62" s="44" t="s">
        <v>65</v>
      </c>
      <c r="E62" s="47">
        <v>1.38</v>
      </c>
      <c r="F62" s="46">
        <v>0</v>
      </c>
      <c r="G62" s="45">
        <f t="shared" si="10"/>
        <v>1.38</v>
      </c>
      <c r="H62" s="46">
        <v>0</v>
      </c>
      <c r="I62" s="46">
        <v>0</v>
      </c>
      <c r="J62" s="45">
        <f t="shared" si="11"/>
        <v>0</v>
      </c>
      <c r="K62" s="46">
        <v>0</v>
      </c>
      <c r="L62" s="46">
        <v>0</v>
      </c>
      <c r="M62" s="45">
        <f t="shared" si="12"/>
        <v>0</v>
      </c>
    </row>
    <row r="63" spans="1:513" ht="12.75" x14ac:dyDescent="0.2">
      <c r="C63" s="40"/>
      <c r="D63" s="44" t="s">
        <v>61</v>
      </c>
      <c r="E63" s="47">
        <v>24.15</v>
      </c>
      <c r="F63" s="46">
        <v>34.748052999999999</v>
      </c>
      <c r="G63" s="45">
        <f t="shared" si="10"/>
        <v>58.898052999999997</v>
      </c>
      <c r="H63" s="46">
        <v>38.906799999999997</v>
      </c>
      <c r="I63" s="46">
        <v>6.4460000000000003E-3</v>
      </c>
      <c r="J63" s="45">
        <f t="shared" si="11"/>
        <v>38.913245999999994</v>
      </c>
      <c r="K63" s="46">
        <v>10.438715</v>
      </c>
      <c r="L63" s="46">
        <v>43.405388000000002</v>
      </c>
      <c r="M63" s="45">
        <f t="shared" si="12"/>
        <v>53.844103000000004</v>
      </c>
    </row>
    <row r="64" spans="1:513" ht="13.5" thickBot="1" x14ac:dyDescent="0.25">
      <c r="A64" s="31" t="s">
        <v>54</v>
      </c>
      <c r="C64" s="40"/>
      <c r="D64" s="44" t="s">
        <v>49</v>
      </c>
      <c r="E64" s="43">
        <v>0</v>
      </c>
      <c r="F64" s="42">
        <v>0</v>
      </c>
      <c r="G64" s="41">
        <v>0</v>
      </c>
      <c r="H64" s="42">
        <v>0</v>
      </c>
      <c r="I64" s="42">
        <v>0</v>
      </c>
      <c r="J64" s="41">
        <v>0</v>
      </c>
      <c r="K64" s="42">
        <v>0</v>
      </c>
      <c r="L64" s="42">
        <v>0</v>
      </c>
      <c r="M64" s="41">
        <v>0</v>
      </c>
    </row>
    <row r="65" spans="1:513" s="34" customFormat="1" ht="13.5" thickBot="1" x14ac:dyDescent="0.25">
      <c r="A65" s="39" t="s">
        <v>56</v>
      </c>
      <c r="B65" s="38"/>
      <c r="C65" s="79" t="s">
        <v>60</v>
      </c>
      <c r="D65" s="80" t="s">
        <v>49</v>
      </c>
      <c r="E65" s="37">
        <f>SUM(E56:E63)</f>
        <v>970.61599999999999</v>
      </c>
      <c r="F65" s="36">
        <f>SUM(F56:F63)</f>
        <v>1255.058053</v>
      </c>
      <c r="G65" s="35">
        <f>F65</f>
        <v>1255.058053</v>
      </c>
      <c r="H65" s="36">
        <f>SUM(H56:H63)</f>
        <v>0.21485299999996954</v>
      </c>
      <c r="I65" s="36">
        <f>SUM(I56:I63)</f>
        <v>389.50429899999995</v>
      </c>
      <c r="J65" s="35">
        <f>I65</f>
        <v>389.50429899999995</v>
      </c>
      <c r="K65" s="36">
        <f>SUM(K56:K63)</f>
        <v>1619.604014</v>
      </c>
      <c r="L65" s="36">
        <f>SUM(L56:L63)</f>
        <v>2894.8024020000003</v>
      </c>
      <c r="M65" s="35">
        <f>L65</f>
        <v>2894.8024020000003</v>
      </c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  <c r="IX65" s="30"/>
      <c r="IY65" s="30"/>
      <c r="IZ65" s="30"/>
      <c r="JA65" s="30"/>
      <c r="JB65" s="30"/>
      <c r="JC65" s="30"/>
      <c r="JD65" s="30"/>
      <c r="JE65" s="30"/>
      <c r="JF65" s="30"/>
      <c r="JG65" s="30"/>
      <c r="JH65" s="30"/>
      <c r="JI65" s="30"/>
      <c r="JJ65" s="30"/>
      <c r="JK65" s="30"/>
      <c r="JL65" s="30"/>
      <c r="JM65" s="30"/>
      <c r="JN65" s="30"/>
      <c r="JO65" s="30"/>
      <c r="JP65" s="30"/>
      <c r="JQ65" s="30"/>
      <c r="JR65" s="30"/>
      <c r="JS65" s="30"/>
      <c r="JT65" s="30"/>
      <c r="JU65" s="30"/>
      <c r="JV65" s="30"/>
      <c r="JW65" s="30"/>
      <c r="JX65" s="30"/>
      <c r="JY65" s="30"/>
      <c r="JZ65" s="30"/>
      <c r="KA65" s="30"/>
      <c r="KB65" s="30"/>
      <c r="KC65" s="30"/>
      <c r="KD65" s="30"/>
      <c r="KE65" s="30"/>
      <c r="KF65" s="30"/>
      <c r="KG65" s="30"/>
      <c r="KH65" s="30"/>
      <c r="KI65" s="30"/>
      <c r="KJ65" s="30"/>
      <c r="KK65" s="30"/>
      <c r="KL65" s="30"/>
      <c r="KM65" s="30"/>
      <c r="KN65" s="30"/>
      <c r="KO65" s="30"/>
      <c r="KP65" s="30"/>
      <c r="KQ65" s="30"/>
      <c r="KR65" s="30"/>
      <c r="KS65" s="30"/>
      <c r="KT65" s="30"/>
      <c r="KU65" s="30"/>
      <c r="KV65" s="30"/>
      <c r="KW65" s="30"/>
      <c r="KX65" s="30"/>
      <c r="KY65" s="30"/>
      <c r="KZ65" s="30"/>
      <c r="LA65" s="30"/>
      <c r="LB65" s="30"/>
      <c r="LC65" s="30"/>
      <c r="LD65" s="30"/>
      <c r="LE65" s="30"/>
      <c r="LF65" s="30"/>
      <c r="LG65" s="30"/>
      <c r="LH65" s="30"/>
      <c r="LI65" s="30"/>
      <c r="LJ65" s="30"/>
      <c r="LK65" s="30"/>
      <c r="LL65" s="30"/>
      <c r="LM65" s="30"/>
      <c r="LN65" s="30"/>
      <c r="LO65" s="30"/>
      <c r="LP65" s="30"/>
      <c r="LQ65" s="30"/>
      <c r="LR65" s="30"/>
      <c r="LS65" s="30"/>
      <c r="LT65" s="30"/>
      <c r="LU65" s="30"/>
      <c r="LV65" s="30"/>
      <c r="LW65" s="30"/>
      <c r="LX65" s="30"/>
      <c r="LY65" s="30"/>
      <c r="LZ65" s="30"/>
      <c r="MA65" s="30"/>
      <c r="MB65" s="30"/>
      <c r="MC65" s="30"/>
      <c r="MD65" s="30"/>
      <c r="ME65" s="30"/>
      <c r="MF65" s="30"/>
      <c r="MG65" s="30"/>
      <c r="MH65" s="30"/>
      <c r="MI65" s="30"/>
      <c r="MJ65" s="30"/>
      <c r="MK65" s="30"/>
      <c r="ML65" s="30"/>
      <c r="MM65" s="30"/>
      <c r="MN65" s="30"/>
      <c r="MO65" s="30"/>
      <c r="MP65" s="30"/>
      <c r="MQ65" s="30"/>
      <c r="MR65" s="30"/>
      <c r="MS65" s="30"/>
      <c r="MT65" s="30"/>
      <c r="MU65" s="30"/>
      <c r="MV65" s="30"/>
      <c r="MW65" s="30"/>
      <c r="MX65" s="30"/>
      <c r="MY65" s="30"/>
      <c r="MZ65" s="30"/>
      <c r="NA65" s="30"/>
      <c r="NB65" s="30"/>
      <c r="NC65" s="30"/>
      <c r="ND65" s="30"/>
      <c r="NE65" s="30"/>
      <c r="NF65" s="30"/>
      <c r="NG65" s="30"/>
      <c r="NH65" s="30"/>
      <c r="NI65" s="30"/>
      <c r="NJ65" s="30"/>
      <c r="NK65" s="30"/>
      <c r="NL65" s="30"/>
      <c r="NM65" s="30"/>
      <c r="NN65" s="30"/>
      <c r="NO65" s="30"/>
      <c r="NP65" s="30"/>
      <c r="NQ65" s="30"/>
      <c r="NR65" s="30"/>
      <c r="NS65" s="30"/>
      <c r="NT65" s="30"/>
      <c r="NU65" s="30"/>
      <c r="NV65" s="30"/>
      <c r="NW65" s="30"/>
      <c r="NX65" s="30"/>
      <c r="NY65" s="30"/>
      <c r="NZ65" s="30"/>
      <c r="OA65" s="30"/>
      <c r="OB65" s="30"/>
      <c r="OC65" s="30"/>
      <c r="OD65" s="30"/>
      <c r="OE65" s="30"/>
      <c r="OF65" s="30"/>
      <c r="OG65" s="30"/>
      <c r="OH65" s="30"/>
      <c r="OI65" s="30"/>
      <c r="OJ65" s="30"/>
      <c r="OK65" s="30"/>
      <c r="OL65" s="30"/>
      <c r="OM65" s="30"/>
      <c r="ON65" s="30"/>
      <c r="OO65" s="30"/>
      <c r="OP65" s="30"/>
      <c r="OQ65" s="30"/>
      <c r="OR65" s="30"/>
      <c r="OS65" s="30"/>
      <c r="OT65" s="30"/>
      <c r="OU65" s="30"/>
      <c r="OV65" s="30"/>
      <c r="OW65" s="30"/>
      <c r="OX65" s="30"/>
      <c r="OY65" s="30"/>
      <c r="OZ65" s="30"/>
      <c r="PA65" s="30"/>
      <c r="PB65" s="30"/>
      <c r="PC65" s="30"/>
      <c r="PD65" s="30"/>
      <c r="PE65" s="30"/>
      <c r="PF65" s="30"/>
      <c r="PG65" s="30"/>
      <c r="PH65" s="30"/>
      <c r="PI65" s="30"/>
      <c r="PJ65" s="30"/>
      <c r="PK65" s="30"/>
      <c r="PL65" s="30"/>
      <c r="PM65" s="30"/>
      <c r="PN65" s="30"/>
      <c r="PO65" s="30"/>
      <c r="PP65" s="30"/>
      <c r="PQ65" s="30"/>
      <c r="PR65" s="30"/>
      <c r="PS65" s="30"/>
      <c r="PT65" s="30"/>
      <c r="PU65" s="30"/>
      <c r="PV65" s="30"/>
      <c r="PW65" s="30"/>
      <c r="PX65" s="30"/>
      <c r="PY65" s="30"/>
      <c r="PZ65" s="30"/>
      <c r="QA65" s="30"/>
      <c r="QB65" s="30"/>
      <c r="QC65" s="30"/>
      <c r="QD65" s="30"/>
      <c r="QE65" s="30"/>
      <c r="QF65" s="30"/>
      <c r="QG65" s="30"/>
      <c r="QH65" s="30"/>
      <c r="QI65" s="30"/>
      <c r="QJ65" s="30"/>
      <c r="QK65" s="30"/>
      <c r="QL65" s="30"/>
      <c r="QM65" s="30"/>
      <c r="QN65" s="30"/>
      <c r="QO65" s="30"/>
      <c r="QP65" s="30"/>
      <c r="QQ65" s="30"/>
      <c r="QR65" s="30"/>
      <c r="QS65" s="30"/>
      <c r="QT65" s="30"/>
      <c r="QU65" s="30"/>
      <c r="QV65" s="30"/>
      <c r="QW65" s="30"/>
      <c r="QX65" s="30"/>
      <c r="QY65" s="30"/>
      <c r="QZ65" s="30"/>
      <c r="RA65" s="30"/>
      <c r="RB65" s="30"/>
      <c r="RC65" s="30"/>
      <c r="RD65" s="30"/>
      <c r="RE65" s="30"/>
      <c r="RF65" s="30"/>
      <c r="RG65" s="30"/>
      <c r="RH65" s="30"/>
      <c r="RI65" s="30"/>
      <c r="RJ65" s="30"/>
      <c r="RK65" s="30"/>
      <c r="RL65" s="30"/>
      <c r="RM65" s="30"/>
      <c r="RN65" s="30"/>
      <c r="RO65" s="30"/>
      <c r="RP65" s="30"/>
      <c r="RQ65" s="30"/>
      <c r="RR65" s="30"/>
      <c r="RS65" s="30"/>
      <c r="RT65" s="30"/>
      <c r="RU65" s="30"/>
      <c r="RV65" s="30"/>
      <c r="RW65" s="30"/>
      <c r="RX65" s="30"/>
      <c r="RY65" s="30"/>
      <c r="RZ65" s="30"/>
      <c r="SA65" s="30"/>
      <c r="SB65" s="30"/>
      <c r="SC65" s="30"/>
      <c r="SD65" s="30"/>
      <c r="SE65" s="30"/>
      <c r="SF65" s="30"/>
      <c r="SG65" s="30"/>
      <c r="SH65" s="30"/>
      <c r="SI65" s="30"/>
      <c r="SJ65" s="30"/>
      <c r="SK65" s="30"/>
      <c r="SL65" s="30"/>
      <c r="SM65" s="30"/>
      <c r="SN65" s="30"/>
      <c r="SO65" s="30"/>
      <c r="SP65" s="30"/>
      <c r="SQ65" s="30"/>
      <c r="SR65" s="30"/>
      <c r="SS65" s="30"/>
    </row>
    <row r="66" spans="1:513" ht="12.75" x14ac:dyDescent="0.2">
      <c r="A66" s="31" t="s">
        <v>54</v>
      </c>
      <c r="C66" s="40"/>
      <c r="D66" s="44" t="s">
        <v>49</v>
      </c>
      <c r="E66" s="43">
        <v>0</v>
      </c>
      <c r="F66" s="42">
        <v>0</v>
      </c>
      <c r="G66" s="41">
        <v>0</v>
      </c>
      <c r="H66" s="42">
        <v>0</v>
      </c>
      <c r="I66" s="42">
        <v>0</v>
      </c>
      <c r="J66" s="41">
        <v>0</v>
      </c>
      <c r="K66" s="42">
        <v>0</v>
      </c>
      <c r="L66" s="42">
        <v>0</v>
      </c>
      <c r="M66" s="41">
        <v>0</v>
      </c>
    </row>
    <row r="67" spans="1:513" ht="12.75" x14ac:dyDescent="0.2">
      <c r="A67" s="31" t="s">
        <v>59</v>
      </c>
      <c r="C67" s="88" t="s">
        <v>19</v>
      </c>
      <c r="D67" s="89" t="s">
        <v>49</v>
      </c>
      <c r="E67" s="50">
        <v>0</v>
      </c>
      <c r="F67" s="49">
        <v>0</v>
      </c>
      <c r="G67" s="48">
        <v>0</v>
      </c>
      <c r="H67" s="49">
        <v>0</v>
      </c>
      <c r="I67" s="49">
        <v>0</v>
      </c>
      <c r="J67" s="48">
        <v>0</v>
      </c>
      <c r="K67" s="49">
        <v>0</v>
      </c>
      <c r="L67" s="49">
        <v>0</v>
      </c>
      <c r="M67" s="48">
        <v>0</v>
      </c>
    </row>
    <row r="68" spans="1:513" ht="12.75" x14ac:dyDescent="0.2">
      <c r="A68" s="31" t="s">
        <v>57</v>
      </c>
      <c r="C68" s="40" t="s">
        <v>49</v>
      </c>
      <c r="D68" s="44" t="s">
        <v>58</v>
      </c>
      <c r="E68" s="47">
        <v>2100</v>
      </c>
      <c r="F68" s="46">
        <f>E71</f>
        <v>798</v>
      </c>
      <c r="G68" s="45">
        <f>E68</f>
        <v>2100</v>
      </c>
      <c r="H68" s="46">
        <f>F71</f>
        <v>0</v>
      </c>
      <c r="I68" s="46">
        <f>H71</f>
        <v>0</v>
      </c>
      <c r="J68" s="45">
        <f>H68</f>
        <v>0</v>
      </c>
      <c r="K68" s="46">
        <f>I71</f>
        <v>0</v>
      </c>
      <c r="L68" s="46">
        <f>K71</f>
        <v>0</v>
      </c>
      <c r="M68" s="45">
        <f>K68</f>
        <v>0</v>
      </c>
    </row>
    <row r="69" spans="1:513" ht="12.75" x14ac:dyDescent="0.2">
      <c r="A69" s="31" t="s">
        <v>57</v>
      </c>
      <c r="C69" s="40" t="s">
        <v>49</v>
      </c>
      <c r="D69" s="44" t="s">
        <v>103</v>
      </c>
      <c r="E69" s="47">
        <v>-1302</v>
      </c>
      <c r="F69" s="46">
        <v>-798</v>
      </c>
      <c r="G69" s="45">
        <f>SUM(E69, F69)</f>
        <v>-2100</v>
      </c>
      <c r="H69" s="46">
        <v>0</v>
      </c>
      <c r="I69" s="46">
        <v>0</v>
      </c>
      <c r="J69" s="45">
        <f>SUM(H69, I69)</f>
        <v>0</v>
      </c>
      <c r="K69" s="46">
        <v>0</v>
      </c>
      <c r="L69" s="46">
        <v>0</v>
      </c>
      <c r="M69" s="45">
        <f>SUM(K69, L69)</f>
        <v>0</v>
      </c>
    </row>
    <row r="70" spans="1:513" ht="13.5" thickBot="1" x14ac:dyDescent="0.25">
      <c r="A70" s="31" t="s">
        <v>54</v>
      </c>
      <c r="C70" s="40"/>
      <c r="D70" s="44" t="s">
        <v>49</v>
      </c>
      <c r="E70" s="43">
        <v>0</v>
      </c>
      <c r="F70" s="42">
        <v>0</v>
      </c>
      <c r="G70" s="41">
        <v>0</v>
      </c>
      <c r="H70" s="42">
        <v>0</v>
      </c>
      <c r="I70" s="42">
        <v>0</v>
      </c>
      <c r="J70" s="41">
        <v>0</v>
      </c>
      <c r="K70" s="42">
        <v>0</v>
      </c>
      <c r="L70" s="42">
        <v>0</v>
      </c>
      <c r="M70" s="41">
        <v>0</v>
      </c>
    </row>
    <row r="71" spans="1:513" s="34" customFormat="1" ht="13.5" thickBot="1" x14ac:dyDescent="0.25">
      <c r="A71" s="39" t="s">
        <v>56</v>
      </c>
      <c r="B71" s="38"/>
      <c r="C71" s="79" t="s">
        <v>55</v>
      </c>
      <c r="D71" s="80" t="s">
        <v>49</v>
      </c>
      <c r="E71" s="37">
        <f>SUM(E68:E69)</f>
        <v>798</v>
      </c>
      <c r="F71" s="36">
        <f>SUM(F68:F69)</f>
        <v>0</v>
      </c>
      <c r="G71" s="35">
        <f>F71</f>
        <v>0</v>
      </c>
      <c r="H71" s="36">
        <f>SUM(H68:H69)</f>
        <v>0</v>
      </c>
      <c r="I71" s="36">
        <f>SUM(I68:I69)</f>
        <v>0</v>
      </c>
      <c r="J71" s="35">
        <f>I71</f>
        <v>0</v>
      </c>
      <c r="K71" s="36">
        <f>SUM(K68:K69)</f>
        <v>0</v>
      </c>
      <c r="L71" s="36">
        <f>SUM(L68:L69)</f>
        <v>0</v>
      </c>
      <c r="M71" s="35">
        <f>L71</f>
        <v>0</v>
      </c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  <c r="IX71" s="30"/>
      <c r="IY71" s="30"/>
      <c r="IZ71" s="30"/>
      <c r="JA71" s="30"/>
      <c r="JB71" s="30"/>
      <c r="JC71" s="30"/>
      <c r="JD71" s="30"/>
      <c r="JE71" s="30"/>
      <c r="JF71" s="30"/>
      <c r="JG71" s="30"/>
      <c r="JH71" s="30"/>
      <c r="JI71" s="30"/>
      <c r="JJ71" s="30"/>
      <c r="JK71" s="30"/>
      <c r="JL71" s="30"/>
      <c r="JM71" s="30"/>
      <c r="JN71" s="30"/>
      <c r="JO71" s="30"/>
      <c r="JP71" s="30"/>
      <c r="JQ71" s="30"/>
      <c r="JR71" s="30"/>
      <c r="JS71" s="30"/>
      <c r="JT71" s="30"/>
      <c r="JU71" s="30"/>
      <c r="JV71" s="30"/>
      <c r="JW71" s="30"/>
      <c r="JX71" s="30"/>
      <c r="JY71" s="30"/>
      <c r="JZ71" s="30"/>
      <c r="KA71" s="30"/>
      <c r="KB71" s="30"/>
      <c r="KC71" s="30"/>
      <c r="KD71" s="30"/>
      <c r="KE71" s="30"/>
      <c r="KF71" s="30"/>
      <c r="KG71" s="30"/>
      <c r="KH71" s="30"/>
      <c r="KI71" s="30"/>
      <c r="KJ71" s="30"/>
      <c r="KK71" s="30"/>
      <c r="KL71" s="30"/>
      <c r="KM71" s="30"/>
      <c r="KN71" s="30"/>
      <c r="KO71" s="30"/>
      <c r="KP71" s="30"/>
      <c r="KQ71" s="30"/>
      <c r="KR71" s="30"/>
      <c r="KS71" s="30"/>
      <c r="KT71" s="30"/>
      <c r="KU71" s="30"/>
      <c r="KV71" s="30"/>
      <c r="KW71" s="30"/>
      <c r="KX71" s="30"/>
      <c r="KY71" s="30"/>
      <c r="KZ71" s="30"/>
      <c r="LA71" s="30"/>
      <c r="LB71" s="30"/>
      <c r="LC71" s="30"/>
      <c r="LD71" s="30"/>
      <c r="LE71" s="30"/>
      <c r="LF71" s="30"/>
      <c r="LG71" s="30"/>
      <c r="LH71" s="30"/>
      <c r="LI71" s="30"/>
      <c r="LJ71" s="30"/>
      <c r="LK71" s="30"/>
      <c r="LL71" s="30"/>
      <c r="LM71" s="30"/>
      <c r="LN71" s="30"/>
      <c r="LO71" s="30"/>
      <c r="LP71" s="30"/>
      <c r="LQ71" s="30"/>
      <c r="LR71" s="30"/>
      <c r="LS71" s="30"/>
      <c r="LT71" s="30"/>
      <c r="LU71" s="30"/>
      <c r="LV71" s="30"/>
      <c r="LW71" s="30"/>
      <c r="LX71" s="30"/>
      <c r="LY71" s="30"/>
      <c r="LZ71" s="30"/>
      <c r="MA71" s="30"/>
      <c r="MB71" s="30"/>
      <c r="MC71" s="30"/>
      <c r="MD71" s="30"/>
      <c r="ME71" s="30"/>
      <c r="MF71" s="30"/>
      <c r="MG71" s="30"/>
      <c r="MH71" s="30"/>
      <c r="MI71" s="30"/>
      <c r="MJ71" s="30"/>
      <c r="MK71" s="30"/>
      <c r="ML71" s="30"/>
      <c r="MM71" s="30"/>
      <c r="MN71" s="30"/>
      <c r="MO71" s="30"/>
      <c r="MP71" s="30"/>
      <c r="MQ71" s="30"/>
      <c r="MR71" s="30"/>
      <c r="MS71" s="30"/>
      <c r="MT71" s="30"/>
      <c r="MU71" s="30"/>
      <c r="MV71" s="30"/>
      <c r="MW71" s="30"/>
      <c r="MX71" s="30"/>
      <c r="MY71" s="30"/>
      <c r="MZ71" s="30"/>
      <c r="NA71" s="30"/>
      <c r="NB71" s="30"/>
      <c r="NC71" s="30"/>
      <c r="ND71" s="30"/>
      <c r="NE71" s="30"/>
      <c r="NF71" s="30"/>
      <c r="NG71" s="30"/>
      <c r="NH71" s="30"/>
      <c r="NI71" s="30"/>
      <c r="NJ71" s="30"/>
      <c r="NK71" s="30"/>
      <c r="NL71" s="30"/>
      <c r="NM71" s="30"/>
      <c r="NN71" s="30"/>
      <c r="NO71" s="30"/>
      <c r="NP71" s="30"/>
      <c r="NQ71" s="30"/>
      <c r="NR71" s="30"/>
      <c r="NS71" s="30"/>
      <c r="NT71" s="30"/>
      <c r="NU71" s="30"/>
      <c r="NV71" s="30"/>
      <c r="NW71" s="30"/>
      <c r="NX71" s="30"/>
      <c r="NY71" s="30"/>
      <c r="NZ71" s="30"/>
      <c r="OA71" s="30"/>
      <c r="OB71" s="30"/>
      <c r="OC71" s="30"/>
      <c r="OD71" s="30"/>
      <c r="OE71" s="30"/>
      <c r="OF71" s="30"/>
      <c r="OG71" s="30"/>
      <c r="OH71" s="30"/>
      <c r="OI71" s="30"/>
      <c r="OJ71" s="30"/>
      <c r="OK71" s="30"/>
      <c r="OL71" s="30"/>
      <c r="OM71" s="30"/>
      <c r="ON71" s="30"/>
      <c r="OO71" s="30"/>
      <c r="OP71" s="30"/>
      <c r="OQ71" s="30"/>
      <c r="OR71" s="30"/>
      <c r="OS71" s="30"/>
      <c r="OT71" s="30"/>
      <c r="OU71" s="30"/>
      <c r="OV71" s="30"/>
      <c r="OW71" s="30"/>
      <c r="OX71" s="30"/>
      <c r="OY71" s="30"/>
      <c r="OZ71" s="30"/>
      <c r="PA71" s="30"/>
      <c r="PB71" s="30"/>
      <c r="PC71" s="30"/>
      <c r="PD71" s="30"/>
      <c r="PE71" s="30"/>
      <c r="PF71" s="30"/>
      <c r="PG71" s="30"/>
      <c r="PH71" s="30"/>
      <c r="PI71" s="30"/>
      <c r="PJ71" s="30"/>
      <c r="PK71" s="30"/>
      <c r="PL71" s="30"/>
      <c r="PM71" s="30"/>
      <c r="PN71" s="30"/>
      <c r="PO71" s="30"/>
      <c r="PP71" s="30"/>
      <c r="PQ71" s="30"/>
      <c r="PR71" s="30"/>
      <c r="PS71" s="30"/>
      <c r="PT71" s="30"/>
      <c r="PU71" s="30"/>
      <c r="PV71" s="30"/>
      <c r="PW71" s="30"/>
      <c r="PX71" s="30"/>
      <c r="PY71" s="30"/>
      <c r="PZ71" s="30"/>
      <c r="QA71" s="30"/>
      <c r="QB71" s="30"/>
      <c r="QC71" s="30"/>
      <c r="QD71" s="30"/>
      <c r="QE71" s="30"/>
      <c r="QF71" s="30"/>
      <c r="QG71" s="30"/>
      <c r="QH71" s="30"/>
      <c r="QI71" s="30"/>
      <c r="QJ71" s="30"/>
      <c r="QK71" s="30"/>
      <c r="QL71" s="30"/>
      <c r="QM71" s="30"/>
      <c r="QN71" s="30"/>
      <c r="QO71" s="30"/>
      <c r="QP71" s="30"/>
      <c r="QQ71" s="30"/>
      <c r="QR71" s="30"/>
      <c r="QS71" s="30"/>
      <c r="QT71" s="30"/>
      <c r="QU71" s="30"/>
      <c r="QV71" s="30"/>
      <c r="QW71" s="30"/>
      <c r="QX71" s="30"/>
      <c r="QY71" s="30"/>
      <c r="QZ71" s="30"/>
      <c r="RA71" s="30"/>
      <c r="RB71" s="30"/>
      <c r="RC71" s="30"/>
      <c r="RD71" s="30"/>
      <c r="RE71" s="30"/>
      <c r="RF71" s="30"/>
      <c r="RG71" s="30"/>
      <c r="RH71" s="30"/>
      <c r="RI71" s="30"/>
      <c r="RJ71" s="30"/>
      <c r="RK71" s="30"/>
      <c r="RL71" s="30"/>
      <c r="RM71" s="30"/>
      <c r="RN71" s="30"/>
      <c r="RO71" s="30"/>
      <c r="RP71" s="30"/>
      <c r="RQ71" s="30"/>
      <c r="RR71" s="30"/>
      <c r="RS71" s="30"/>
      <c r="RT71" s="30"/>
      <c r="RU71" s="30"/>
      <c r="RV71" s="30"/>
      <c r="RW71" s="30"/>
      <c r="RX71" s="30"/>
      <c r="RY71" s="30"/>
      <c r="RZ71" s="30"/>
      <c r="SA71" s="30"/>
      <c r="SB71" s="30"/>
      <c r="SC71" s="30"/>
      <c r="SD71" s="30"/>
      <c r="SE71" s="30"/>
      <c r="SF71" s="30"/>
      <c r="SG71" s="30"/>
      <c r="SH71" s="30"/>
      <c r="SI71" s="30"/>
      <c r="SJ71" s="30"/>
      <c r="SK71" s="30"/>
      <c r="SL71" s="30"/>
      <c r="SM71" s="30"/>
      <c r="SN71" s="30"/>
      <c r="SO71" s="30"/>
      <c r="SP71" s="30"/>
      <c r="SQ71" s="30"/>
      <c r="SR71" s="30"/>
      <c r="SS71" s="30"/>
    </row>
    <row r="72" spans="1:513" ht="13.5" thickBot="1" x14ac:dyDescent="0.25">
      <c r="A72" s="31" t="s">
        <v>54</v>
      </c>
      <c r="C72" s="40"/>
      <c r="D72" s="44" t="s">
        <v>49</v>
      </c>
      <c r="E72" s="43">
        <v>0</v>
      </c>
      <c r="F72" s="42">
        <v>0</v>
      </c>
      <c r="G72" s="41">
        <v>0</v>
      </c>
      <c r="H72" s="42">
        <v>0</v>
      </c>
      <c r="I72" s="42">
        <v>0</v>
      </c>
      <c r="J72" s="41">
        <v>0</v>
      </c>
      <c r="K72" s="42">
        <v>0</v>
      </c>
      <c r="L72" s="42">
        <v>0</v>
      </c>
      <c r="M72" s="41">
        <v>0</v>
      </c>
    </row>
    <row r="73" spans="1:513" s="34" customFormat="1" ht="13.5" thickBot="1" x14ac:dyDescent="0.25">
      <c r="A73" s="39" t="s">
        <v>53</v>
      </c>
      <c r="B73" s="38"/>
      <c r="C73" s="79" t="s">
        <v>52</v>
      </c>
      <c r="D73" s="80" t="s">
        <v>49</v>
      </c>
      <c r="E73" s="37">
        <f>SUM(E53, E65, E71)</f>
        <v>6653.0809999999965</v>
      </c>
      <c r="F73" s="36">
        <f>SUM(F53, F65, F71)</f>
        <v>2662.2980529999904</v>
      </c>
      <c r="G73" s="35">
        <f>F73</f>
        <v>2662.2980529999904</v>
      </c>
      <c r="H73" s="36">
        <f>SUM(H53, H65, H71)</f>
        <v>182.37585299998548</v>
      </c>
      <c r="I73" s="36">
        <f>SUM(I53, I65, I71)</f>
        <v>886.71029899999826</v>
      </c>
      <c r="J73" s="35">
        <f>I73</f>
        <v>886.71029899999826</v>
      </c>
      <c r="K73" s="36">
        <f>SUM(K53, K65, K71)</f>
        <v>2605.8914649999892</v>
      </c>
      <c r="L73" s="36">
        <f>SUM(L53, L65, L71)</f>
        <v>5270.5393289999838</v>
      </c>
      <c r="M73" s="35">
        <f>L73</f>
        <v>5270.5393289999838</v>
      </c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  <c r="IW73" s="30"/>
      <c r="IX73" s="30"/>
      <c r="IY73" s="30"/>
      <c r="IZ73" s="30"/>
      <c r="JA73" s="30"/>
      <c r="JB73" s="30"/>
      <c r="JC73" s="30"/>
      <c r="JD73" s="30"/>
      <c r="JE73" s="30"/>
      <c r="JF73" s="30"/>
      <c r="JG73" s="30"/>
      <c r="JH73" s="30"/>
      <c r="JI73" s="30"/>
      <c r="JJ73" s="30"/>
      <c r="JK73" s="30"/>
      <c r="JL73" s="30"/>
      <c r="JM73" s="30"/>
      <c r="JN73" s="30"/>
      <c r="JO73" s="30"/>
      <c r="JP73" s="30"/>
      <c r="JQ73" s="30"/>
      <c r="JR73" s="30"/>
      <c r="JS73" s="30"/>
      <c r="JT73" s="30"/>
      <c r="JU73" s="30"/>
      <c r="JV73" s="30"/>
      <c r="JW73" s="30"/>
      <c r="JX73" s="30"/>
      <c r="JY73" s="30"/>
      <c r="JZ73" s="30"/>
      <c r="KA73" s="30"/>
      <c r="KB73" s="30"/>
      <c r="KC73" s="30"/>
      <c r="KD73" s="30"/>
      <c r="KE73" s="30"/>
      <c r="KF73" s="30"/>
      <c r="KG73" s="30"/>
      <c r="KH73" s="30"/>
      <c r="KI73" s="30"/>
      <c r="KJ73" s="30"/>
      <c r="KK73" s="30"/>
      <c r="KL73" s="30"/>
      <c r="KM73" s="30"/>
      <c r="KN73" s="30"/>
      <c r="KO73" s="30"/>
      <c r="KP73" s="30"/>
      <c r="KQ73" s="30"/>
      <c r="KR73" s="30"/>
      <c r="KS73" s="30"/>
      <c r="KT73" s="30"/>
      <c r="KU73" s="30"/>
      <c r="KV73" s="30"/>
      <c r="KW73" s="30"/>
      <c r="KX73" s="30"/>
      <c r="KY73" s="30"/>
      <c r="KZ73" s="30"/>
      <c r="LA73" s="30"/>
      <c r="LB73" s="30"/>
      <c r="LC73" s="30"/>
      <c r="LD73" s="30"/>
      <c r="LE73" s="30"/>
      <c r="LF73" s="30"/>
      <c r="LG73" s="30"/>
      <c r="LH73" s="30"/>
      <c r="LI73" s="30"/>
      <c r="LJ73" s="30"/>
      <c r="LK73" s="30"/>
      <c r="LL73" s="30"/>
      <c r="LM73" s="30"/>
      <c r="LN73" s="30"/>
      <c r="LO73" s="30"/>
      <c r="LP73" s="30"/>
      <c r="LQ73" s="30"/>
      <c r="LR73" s="30"/>
      <c r="LS73" s="30"/>
      <c r="LT73" s="30"/>
      <c r="LU73" s="30"/>
      <c r="LV73" s="30"/>
      <c r="LW73" s="30"/>
      <c r="LX73" s="30"/>
      <c r="LY73" s="30"/>
      <c r="LZ73" s="30"/>
      <c r="MA73" s="30"/>
      <c r="MB73" s="30"/>
      <c r="MC73" s="30"/>
      <c r="MD73" s="30"/>
      <c r="ME73" s="30"/>
      <c r="MF73" s="30"/>
      <c r="MG73" s="30"/>
      <c r="MH73" s="30"/>
      <c r="MI73" s="30"/>
      <c r="MJ73" s="30"/>
      <c r="MK73" s="30"/>
      <c r="ML73" s="30"/>
      <c r="MM73" s="30"/>
      <c r="MN73" s="30"/>
      <c r="MO73" s="30"/>
      <c r="MP73" s="30"/>
      <c r="MQ73" s="30"/>
      <c r="MR73" s="30"/>
      <c r="MS73" s="30"/>
      <c r="MT73" s="30"/>
      <c r="MU73" s="30"/>
      <c r="MV73" s="30"/>
      <c r="MW73" s="30"/>
      <c r="MX73" s="30"/>
      <c r="MY73" s="30"/>
      <c r="MZ73" s="30"/>
      <c r="NA73" s="30"/>
      <c r="NB73" s="30"/>
      <c r="NC73" s="30"/>
      <c r="ND73" s="30"/>
      <c r="NE73" s="30"/>
      <c r="NF73" s="30"/>
      <c r="NG73" s="30"/>
      <c r="NH73" s="30"/>
      <c r="NI73" s="30"/>
      <c r="NJ73" s="30"/>
      <c r="NK73" s="30"/>
      <c r="NL73" s="30"/>
      <c r="NM73" s="30"/>
      <c r="NN73" s="30"/>
      <c r="NO73" s="30"/>
      <c r="NP73" s="30"/>
      <c r="NQ73" s="30"/>
      <c r="NR73" s="30"/>
      <c r="NS73" s="30"/>
      <c r="NT73" s="30"/>
      <c r="NU73" s="30"/>
      <c r="NV73" s="30"/>
      <c r="NW73" s="30"/>
      <c r="NX73" s="30"/>
      <c r="NY73" s="30"/>
      <c r="NZ73" s="30"/>
      <c r="OA73" s="30"/>
      <c r="OB73" s="30"/>
      <c r="OC73" s="30"/>
      <c r="OD73" s="30"/>
      <c r="OE73" s="30"/>
      <c r="OF73" s="30"/>
      <c r="OG73" s="30"/>
      <c r="OH73" s="30"/>
      <c r="OI73" s="30"/>
      <c r="OJ73" s="30"/>
      <c r="OK73" s="30"/>
      <c r="OL73" s="30"/>
      <c r="OM73" s="30"/>
      <c r="ON73" s="30"/>
      <c r="OO73" s="30"/>
      <c r="OP73" s="30"/>
      <c r="OQ73" s="30"/>
      <c r="OR73" s="30"/>
      <c r="OS73" s="30"/>
      <c r="OT73" s="30"/>
      <c r="OU73" s="30"/>
      <c r="OV73" s="30"/>
      <c r="OW73" s="30"/>
      <c r="OX73" s="30"/>
      <c r="OY73" s="30"/>
      <c r="OZ73" s="30"/>
      <c r="PA73" s="30"/>
      <c r="PB73" s="30"/>
      <c r="PC73" s="30"/>
      <c r="PD73" s="30"/>
      <c r="PE73" s="30"/>
      <c r="PF73" s="30"/>
      <c r="PG73" s="30"/>
      <c r="PH73" s="30"/>
      <c r="PI73" s="30"/>
      <c r="PJ73" s="30"/>
      <c r="PK73" s="30"/>
      <c r="PL73" s="30"/>
      <c r="PM73" s="30"/>
      <c r="PN73" s="30"/>
      <c r="PO73" s="30"/>
      <c r="PP73" s="30"/>
      <c r="PQ73" s="30"/>
      <c r="PR73" s="30"/>
      <c r="PS73" s="30"/>
      <c r="PT73" s="30"/>
      <c r="PU73" s="30"/>
      <c r="PV73" s="30"/>
      <c r="PW73" s="30"/>
      <c r="PX73" s="30"/>
      <c r="PY73" s="30"/>
      <c r="PZ73" s="30"/>
      <c r="QA73" s="30"/>
      <c r="QB73" s="30"/>
      <c r="QC73" s="30"/>
      <c r="QD73" s="30"/>
      <c r="QE73" s="30"/>
      <c r="QF73" s="30"/>
      <c r="QG73" s="30"/>
      <c r="QH73" s="30"/>
      <c r="QI73" s="30"/>
      <c r="QJ73" s="30"/>
      <c r="QK73" s="30"/>
      <c r="QL73" s="30"/>
      <c r="QM73" s="30"/>
      <c r="QN73" s="30"/>
      <c r="QO73" s="30"/>
      <c r="QP73" s="30"/>
      <c r="QQ73" s="30"/>
      <c r="QR73" s="30"/>
      <c r="QS73" s="30"/>
      <c r="QT73" s="30"/>
      <c r="QU73" s="30"/>
      <c r="QV73" s="30"/>
      <c r="QW73" s="30"/>
      <c r="QX73" s="30"/>
      <c r="QY73" s="30"/>
      <c r="QZ73" s="30"/>
      <c r="RA73" s="30"/>
      <c r="RB73" s="30"/>
      <c r="RC73" s="30"/>
      <c r="RD73" s="30"/>
      <c r="RE73" s="30"/>
      <c r="RF73" s="30"/>
      <c r="RG73" s="30"/>
      <c r="RH73" s="30"/>
      <c r="RI73" s="30"/>
      <c r="RJ73" s="30"/>
      <c r="RK73" s="30"/>
      <c r="RL73" s="30"/>
      <c r="RM73" s="30"/>
      <c r="RN73" s="30"/>
      <c r="RO73" s="30"/>
      <c r="RP73" s="30"/>
      <c r="RQ73" s="30"/>
      <c r="RR73" s="30"/>
      <c r="RS73" s="30"/>
      <c r="RT73" s="30"/>
      <c r="RU73" s="30"/>
      <c r="RV73" s="30"/>
      <c r="RW73" s="30"/>
      <c r="RX73" s="30"/>
      <c r="RY73" s="30"/>
      <c r="RZ73" s="30"/>
      <c r="SA73" s="30"/>
      <c r="SB73" s="30"/>
      <c r="SC73" s="30"/>
      <c r="SD73" s="30"/>
      <c r="SE73" s="30"/>
      <c r="SF73" s="30"/>
      <c r="SG73" s="30"/>
      <c r="SH73" s="30"/>
      <c r="SI73" s="30"/>
      <c r="SJ73" s="30"/>
      <c r="SK73" s="30"/>
      <c r="SL73" s="30"/>
      <c r="SM73" s="30"/>
      <c r="SN73" s="30"/>
      <c r="SO73" s="30"/>
      <c r="SP73" s="30"/>
      <c r="SQ73" s="30"/>
      <c r="SR73" s="30"/>
      <c r="SS73" s="30"/>
    </row>
    <row r="74" spans="1:513" ht="15" customHeight="1" thickBot="1" x14ac:dyDescent="0.25">
      <c r="E74" s="43"/>
      <c r="F74" s="42"/>
      <c r="G74" s="41"/>
      <c r="H74" s="42"/>
      <c r="I74" s="42"/>
      <c r="J74" s="41"/>
      <c r="K74" s="42"/>
      <c r="L74" s="42"/>
      <c r="M74" s="41"/>
    </row>
    <row r="75" spans="1:513" ht="15" customHeight="1" x14ac:dyDescent="0.2">
      <c r="C75" s="90" t="s">
        <v>51</v>
      </c>
      <c r="D75" s="91"/>
      <c r="E75" s="62">
        <f>IF((E25-E7)&gt;0, (E25-E51+E65+E71)/(E25-E7),"")</f>
        <v>0.19655618145711018</v>
      </c>
      <c r="F75" s="63">
        <f>IF((F25-F7)&gt;0, (F25-F51+F65+F71)/(F25-F7),"")</f>
        <v>7.7694215998015972E-2</v>
      </c>
      <c r="G75" s="64"/>
      <c r="H75" s="63">
        <f>IF((H25-H7)&gt;0, (H25-H51+H65+H71)/(H25-H7),"")</f>
        <v>4.8442232068425821E-3</v>
      </c>
      <c r="I75" s="63">
        <f>IF((I25-I7)&gt;0, (I25-I51+I65+I71)/(I25-I7),"")</f>
        <v>2.2058473181317751E-2</v>
      </c>
      <c r="J75" s="64"/>
      <c r="K75" s="63">
        <f>IF((K25-K7)&gt;0, (K25-K51+K65+K71)/(K25-K7),"")</f>
        <v>6.3259556614575274E-2</v>
      </c>
      <c r="L75" s="63">
        <f>IF((L25-L7)&gt;0, (L25-L51+L65+L71)/(L25-L7),"")</f>
        <v>0.12292914631925136</v>
      </c>
      <c r="M75" s="64"/>
    </row>
    <row r="76" spans="1:513" ht="15" customHeight="1" x14ac:dyDescent="0.2">
      <c r="C76" s="77" t="s">
        <v>49</v>
      </c>
      <c r="D76" s="78" t="s">
        <v>50</v>
      </c>
      <c r="E76" s="65">
        <f>IF((E25-E7)&gt;0, (E25-E51)/(E25-E7),"")</f>
        <v>0.14430483994722196</v>
      </c>
      <c r="F76" s="66">
        <f>IF((F25-F7)&gt;0, (F25-F51)/(F25-F7),"")</f>
        <v>4.1067681508403849E-2</v>
      </c>
      <c r="G76" s="67"/>
      <c r="H76" s="65">
        <f>IF((H25-H7)&gt;0, (H25-H51)/(H25-H7),"")</f>
        <v>4.8385163335282746E-3</v>
      </c>
      <c r="I76" s="66">
        <f>IF((I25-I7)&gt;0, (I25-I51)/(I25-I7),"")</f>
        <v>1.2368870902885789E-2</v>
      </c>
      <c r="J76" s="67"/>
      <c r="K76" s="65">
        <f>IF((K25-K7)&gt;0, (K25-K51)/(K25-K7),"")</f>
        <v>2.3942711230599628E-2</v>
      </c>
      <c r="L76" s="66">
        <f>IF((L25-L7)&gt;0, (L25-L51)/(L25-L7),"")</f>
        <v>5.5411276547791509E-2</v>
      </c>
      <c r="M76" s="67"/>
    </row>
    <row r="77" spans="1:513" ht="15" customHeight="1" x14ac:dyDescent="0.2">
      <c r="C77" s="77" t="s">
        <v>49</v>
      </c>
      <c r="D77" s="78" t="s">
        <v>2</v>
      </c>
      <c r="E77" s="68">
        <f>IF((E25-E7)&gt;0, (E65)/(E25-E7),"")</f>
        <v>2.8675522606920696E-2</v>
      </c>
      <c r="F77" s="69">
        <f>IF((F25-F7)&gt;0, (F65)/(F25-F7),"")</f>
        <v>3.6626534489612131E-2</v>
      </c>
      <c r="G77" s="70"/>
      <c r="H77" s="68">
        <f>IF((H25-H7)&gt;0, (H65)/(H25-H7),"")</f>
        <v>5.706873314307046E-6</v>
      </c>
      <c r="I77" s="69">
        <f>IF((I25-I7)&gt;0, (I65)/(I25-I7),"")</f>
        <v>9.6896022784319618E-3</v>
      </c>
      <c r="J77" s="70"/>
      <c r="K77" s="68">
        <f>IF((K25-K7)&gt;0, (K65)/(K25-K7),"")</f>
        <v>3.9316845383975653E-2</v>
      </c>
      <c r="L77" s="69">
        <f>IF((L25-L7)&gt;0, (L65)/(L25-L7),"")</f>
        <v>6.7517869771459862E-2</v>
      </c>
      <c r="M77" s="70"/>
    </row>
    <row r="78" spans="1:513" ht="15" customHeight="1" thickBot="1" x14ac:dyDescent="0.25">
      <c r="C78" s="75" t="s">
        <v>49</v>
      </c>
      <c r="D78" s="76" t="s">
        <v>19</v>
      </c>
      <c r="E78" s="72">
        <f>IF((E25-E7)&gt;0, (E71)/(E25-E7),"")</f>
        <v>2.3575818902967512E-2</v>
      </c>
      <c r="F78" s="73">
        <f>IF((F25-F7)&gt;0, (F71)/(F25-F7),"")</f>
        <v>0</v>
      </c>
      <c r="G78" s="74"/>
      <c r="H78" s="72">
        <f>IF((H25-H7)&gt;0, (H71)/(H25-H7),"")</f>
        <v>0</v>
      </c>
      <c r="I78" s="73">
        <f>IF((I25-I7)&gt;0, (I71)/(I25-I7),"")</f>
        <v>0</v>
      </c>
      <c r="J78" s="74"/>
      <c r="K78" s="72">
        <f>IF((K25-K7)&gt;0, (K71)/(K25-K7),"")</f>
        <v>0</v>
      </c>
      <c r="L78" s="73">
        <f>IF((L25-L7)&gt;0, (L71)/(L25-L7),"")</f>
        <v>0</v>
      </c>
      <c r="M78" s="74"/>
    </row>
    <row r="79" spans="1:513" ht="15" customHeight="1" x14ac:dyDescent="0.2">
      <c r="C79" s="31" t="s">
        <v>18</v>
      </c>
      <c r="P79" s="71"/>
    </row>
  </sheetData>
  <mergeCells count="26">
    <mergeCell ref="C75:D75"/>
    <mergeCell ref="C73:D73"/>
    <mergeCell ref="C65:D65"/>
    <mergeCell ref="C67:D67"/>
    <mergeCell ref="C71:D71"/>
    <mergeCell ref="C7:D7"/>
    <mergeCell ref="C9:D9"/>
    <mergeCell ref="C13:D13"/>
    <mergeCell ref="C25:D25"/>
    <mergeCell ref="C27:D27"/>
    <mergeCell ref="C78:D78"/>
    <mergeCell ref="C76:D76"/>
    <mergeCell ref="C77:D77"/>
    <mergeCell ref="C51:D51"/>
    <mergeCell ref="C1:M1"/>
    <mergeCell ref="C2:M2"/>
    <mergeCell ref="K5:M5"/>
    <mergeCell ref="H5:J5"/>
    <mergeCell ref="E5:G5"/>
    <mergeCell ref="B5:D5"/>
    <mergeCell ref="C53:D53"/>
    <mergeCell ref="C55:D55"/>
    <mergeCell ref="C29:D29"/>
    <mergeCell ref="C31:D31"/>
    <mergeCell ref="C40:D40"/>
    <mergeCell ref="C49:D49"/>
  </mergeCells>
  <pageMargins left="0.25" right="0.25" top="0.5" bottom="0.5" header="0" footer="0.25"/>
  <pageSetup scale="78" fitToHeight="5" orientation="portrait" blackAndWhite="1" useFirstPageNumber="1" r:id="rId1"/>
  <headerFooter>
    <oddFooter>&amp;RDecember 12, 2024  4:53 PM</oddFooter>
  </headerFooter>
  <ignoredErrors>
    <ignoredError sqref="G12:J13 G9:M9 G31:J40 G51:J53 G71:J73 G65:J6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workbookViewId="0">
      <selection sqref="A1:F2"/>
    </sheetView>
  </sheetViews>
  <sheetFormatPr defaultRowHeight="15" x14ac:dyDescent="0.25"/>
  <cols>
    <col min="1" max="1" width="74.28515625" bestFit="1" customWidth="1"/>
    <col min="2" max="2" width="9.85546875" style="1" customWidth="1"/>
    <col min="3" max="3" width="2.140625" customWidth="1"/>
    <col min="4" max="4" width="10.28515625" bestFit="1" customWidth="1"/>
    <col min="5" max="5" width="2.140625" customWidth="1"/>
  </cols>
  <sheetData>
    <row r="1" spans="1:6" ht="15.75" customHeight="1" x14ac:dyDescent="0.25">
      <c r="A1" s="93" t="s">
        <v>105</v>
      </c>
      <c r="B1" s="93"/>
      <c r="C1" s="93"/>
      <c r="D1" s="93"/>
      <c r="E1" s="93"/>
      <c r="F1" s="93"/>
    </row>
    <row r="2" spans="1:6" ht="15.75" customHeight="1" x14ac:dyDescent="0.25">
      <c r="A2" s="93"/>
      <c r="B2" s="93"/>
      <c r="C2" s="93"/>
      <c r="D2" s="93"/>
      <c r="E2" s="93"/>
      <c r="F2" s="93"/>
    </row>
    <row r="3" spans="1:6" x14ac:dyDescent="0.25">
      <c r="A3" s="92" t="s">
        <v>3</v>
      </c>
      <c r="B3" s="92"/>
    </row>
    <row r="4" spans="1:6" ht="26.25" x14ac:dyDescent="0.25">
      <c r="A4" s="4"/>
      <c r="B4" s="28" t="s">
        <v>12</v>
      </c>
      <c r="D4" s="28" t="s">
        <v>20</v>
      </c>
      <c r="E4" s="29"/>
      <c r="F4" s="28" t="s">
        <v>21</v>
      </c>
    </row>
    <row r="5" spans="1:6" x14ac:dyDescent="0.25">
      <c r="A5" s="4"/>
      <c r="B5" s="22" t="s">
        <v>6</v>
      </c>
      <c r="D5" s="22" t="s">
        <v>6</v>
      </c>
      <c r="E5" s="5"/>
      <c r="F5" s="22" t="s">
        <v>6</v>
      </c>
    </row>
    <row r="6" spans="1:6" x14ac:dyDescent="0.25">
      <c r="A6" s="6" t="s">
        <v>46</v>
      </c>
      <c r="B6" s="7"/>
      <c r="D6" s="7"/>
      <c r="E6" s="7"/>
    </row>
    <row r="7" spans="1:6" x14ac:dyDescent="0.25">
      <c r="A7" s="10" t="s">
        <v>22</v>
      </c>
      <c r="B7" s="7">
        <v>-6.0000000000000001E-3</v>
      </c>
      <c r="D7" s="7">
        <v>-4.0999999999999996</v>
      </c>
      <c r="E7" s="7"/>
      <c r="F7" s="7">
        <v>0</v>
      </c>
    </row>
    <row r="8" spans="1:6" x14ac:dyDescent="0.25">
      <c r="A8" s="10" t="s">
        <v>8</v>
      </c>
      <c r="B8" s="7">
        <v>0</v>
      </c>
      <c r="D8" s="7">
        <v>-199.52500000000001</v>
      </c>
      <c r="E8" s="7"/>
      <c r="F8" s="7">
        <v>0</v>
      </c>
    </row>
    <row r="9" spans="1:6" x14ac:dyDescent="0.25">
      <c r="A9" s="10" t="s">
        <v>29</v>
      </c>
      <c r="B9" s="7">
        <v>0</v>
      </c>
      <c r="D9" s="7">
        <v>3.5</v>
      </c>
      <c r="E9" s="7"/>
      <c r="F9" s="7">
        <v>0</v>
      </c>
    </row>
    <row r="10" spans="1:6" x14ac:dyDescent="0.25">
      <c r="A10" s="10" t="s">
        <v>10</v>
      </c>
      <c r="B10" s="7">
        <v>0</v>
      </c>
      <c r="D10" s="7">
        <v>-84</v>
      </c>
      <c r="E10" s="7"/>
      <c r="F10" s="7">
        <v>0</v>
      </c>
    </row>
    <row r="11" spans="1:6" x14ac:dyDescent="0.25">
      <c r="A11" s="10" t="s">
        <v>30</v>
      </c>
      <c r="B11" s="7">
        <v>0</v>
      </c>
      <c r="D11" s="7">
        <v>-0.49099999999999999</v>
      </c>
      <c r="E11" s="7"/>
      <c r="F11" s="7">
        <v>0</v>
      </c>
    </row>
    <row r="12" spans="1:6" x14ac:dyDescent="0.25">
      <c r="A12" s="10" t="s">
        <v>31</v>
      </c>
      <c r="B12" s="7">
        <v>0</v>
      </c>
      <c r="D12" s="7">
        <v>-2</v>
      </c>
      <c r="E12" s="7"/>
      <c r="F12" s="7">
        <v>0</v>
      </c>
    </row>
    <row r="13" spans="1:6" x14ac:dyDescent="0.25">
      <c r="A13" s="10" t="s">
        <v>23</v>
      </c>
      <c r="B13" s="7">
        <v>4.1210000000000004</v>
      </c>
      <c r="D13" s="7">
        <v>0</v>
      </c>
      <c r="E13" s="7"/>
      <c r="F13" s="7">
        <v>0</v>
      </c>
    </row>
    <row r="14" spans="1:6" x14ac:dyDescent="0.25">
      <c r="A14" s="10" t="s">
        <v>13</v>
      </c>
      <c r="B14" s="7">
        <v>0.2</v>
      </c>
      <c r="D14" s="7">
        <v>0</v>
      </c>
      <c r="E14" s="7"/>
      <c r="F14" s="7">
        <v>0</v>
      </c>
    </row>
    <row r="15" spans="1:6" x14ac:dyDescent="0.25">
      <c r="A15" s="10" t="s">
        <v>32</v>
      </c>
      <c r="B15" s="7">
        <v>0</v>
      </c>
      <c r="D15" s="7">
        <v>100</v>
      </c>
      <c r="E15" s="7"/>
      <c r="F15" s="7">
        <v>100</v>
      </c>
    </row>
    <row r="16" spans="1:6" x14ac:dyDescent="0.25">
      <c r="A16" s="10" t="s">
        <v>24</v>
      </c>
      <c r="B16" s="7">
        <v>1</v>
      </c>
      <c r="D16" s="7">
        <v>0</v>
      </c>
      <c r="E16" s="7"/>
      <c r="F16" s="7">
        <v>0</v>
      </c>
    </row>
    <row r="17" spans="1:6" x14ac:dyDescent="0.25">
      <c r="A17" s="10" t="s">
        <v>25</v>
      </c>
      <c r="B17" s="7">
        <v>0.94399999999999995</v>
      </c>
      <c r="D17" s="7">
        <v>0</v>
      </c>
      <c r="E17" s="7"/>
      <c r="F17" s="7">
        <v>0</v>
      </c>
    </row>
    <row r="18" spans="1:6" x14ac:dyDescent="0.25">
      <c r="A18" s="10" t="s">
        <v>33</v>
      </c>
      <c r="B18" s="7">
        <v>0</v>
      </c>
      <c r="D18" s="7">
        <v>17</v>
      </c>
      <c r="E18" s="7"/>
      <c r="F18" s="7">
        <v>0</v>
      </c>
    </row>
    <row r="19" spans="1:6" x14ac:dyDescent="0.25">
      <c r="A19" s="10" t="s">
        <v>26</v>
      </c>
      <c r="B19" s="7">
        <v>0.14899999999999999</v>
      </c>
      <c r="D19" s="7">
        <v>0</v>
      </c>
      <c r="E19" s="7"/>
      <c r="F19" s="7">
        <v>0</v>
      </c>
    </row>
    <row r="20" spans="1:6" x14ac:dyDescent="0.25">
      <c r="A20" s="10" t="s">
        <v>34</v>
      </c>
      <c r="B20" s="7">
        <v>0</v>
      </c>
      <c r="D20" s="7">
        <v>69</v>
      </c>
      <c r="E20" s="7"/>
      <c r="F20" s="7">
        <v>0</v>
      </c>
    </row>
    <row r="21" spans="1:6" x14ac:dyDescent="0.25">
      <c r="A21" s="11" t="s">
        <v>9</v>
      </c>
      <c r="B21" s="7">
        <v>0</v>
      </c>
      <c r="D21" s="7">
        <v>9.35</v>
      </c>
      <c r="E21" s="7"/>
      <c r="F21" s="7">
        <v>7</v>
      </c>
    </row>
    <row r="22" spans="1:6" x14ac:dyDescent="0.25">
      <c r="A22" s="10" t="s">
        <v>27</v>
      </c>
      <c r="B22" s="7">
        <v>0.35</v>
      </c>
      <c r="D22" s="7">
        <v>0</v>
      </c>
      <c r="E22" s="7"/>
      <c r="F22" s="7">
        <v>0</v>
      </c>
    </row>
    <row r="23" spans="1:6" x14ac:dyDescent="0.25">
      <c r="A23" s="11" t="s">
        <v>4</v>
      </c>
      <c r="B23" s="7">
        <v>0</v>
      </c>
      <c r="D23" s="7">
        <v>80</v>
      </c>
      <c r="E23" s="7"/>
      <c r="F23" s="7">
        <v>30</v>
      </c>
    </row>
    <row r="24" spans="1:6" x14ac:dyDescent="0.25">
      <c r="A24" s="11" t="s">
        <v>35</v>
      </c>
      <c r="B24" s="7">
        <v>0</v>
      </c>
      <c r="D24" s="7">
        <v>40</v>
      </c>
      <c r="E24" s="7"/>
      <c r="F24" s="7">
        <v>0</v>
      </c>
    </row>
    <row r="25" spans="1:6" x14ac:dyDescent="0.25">
      <c r="A25" s="10" t="s">
        <v>28</v>
      </c>
      <c r="B25" s="7">
        <v>2</v>
      </c>
      <c r="D25" s="7">
        <v>0</v>
      </c>
      <c r="E25" s="7"/>
      <c r="F25" s="7">
        <v>0</v>
      </c>
    </row>
    <row r="26" spans="1:6" x14ac:dyDescent="0.25">
      <c r="A26" s="10" t="s">
        <v>36</v>
      </c>
      <c r="B26" s="7">
        <v>0</v>
      </c>
      <c r="D26" s="7">
        <v>2.5510000000000002</v>
      </c>
      <c r="E26" s="7"/>
      <c r="F26" s="7">
        <v>0</v>
      </c>
    </row>
    <row r="27" spans="1:6" x14ac:dyDescent="0.25">
      <c r="A27" s="10" t="s">
        <v>37</v>
      </c>
      <c r="B27" s="7">
        <v>0</v>
      </c>
      <c r="D27" s="7">
        <v>3.052</v>
      </c>
      <c r="E27" s="7"/>
      <c r="F27" s="7">
        <v>0</v>
      </c>
    </row>
    <row r="28" spans="1:6" x14ac:dyDescent="0.25">
      <c r="A28" s="10" t="s">
        <v>38</v>
      </c>
      <c r="B28" s="7">
        <v>0</v>
      </c>
      <c r="D28" s="7">
        <v>18.187000000000001</v>
      </c>
      <c r="E28" s="7"/>
      <c r="F28" s="7">
        <v>0</v>
      </c>
    </row>
    <row r="29" spans="1:6" x14ac:dyDescent="0.25">
      <c r="A29" s="10" t="s">
        <v>39</v>
      </c>
      <c r="B29" s="7">
        <v>0</v>
      </c>
      <c r="D29" s="7">
        <v>10</v>
      </c>
      <c r="E29" s="7"/>
      <c r="F29" s="7">
        <v>0</v>
      </c>
    </row>
    <row r="30" spans="1:6" x14ac:dyDescent="0.25">
      <c r="A30" s="10" t="s">
        <v>41</v>
      </c>
      <c r="B30" s="7">
        <v>0</v>
      </c>
      <c r="D30" s="7">
        <v>8.4600000000000009</v>
      </c>
      <c r="E30" s="7"/>
      <c r="F30" s="7">
        <v>0</v>
      </c>
    </row>
    <row r="31" spans="1:6" x14ac:dyDescent="0.25">
      <c r="A31" s="10" t="s">
        <v>40</v>
      </c>
      <c r="B31" s="7">
        <v>0</v>
      </c>
      <c r="D31" s="7">
        <v>1000</v>
      </c>
      <c r="E31" s="7"/>
      <c r="F31" s="7">
        <v>0</v>
      </c>
    </row>
    <row r="32" spans="1:6" x14ac:dyDescent="0.25">
      <c r="A32" s="12" t="s">
        <v>5</v>
      </c>
      <c r="B32" s="8">
        <f>SUM(B6:B31)</f>
        <v>8.7579999999999991</v>
      </c>
      <c r="C32" s="8"/>
      <c r="D32" s="8">
        <f t="shared" ref="D32:F32" si="0">SUM(D6:D31)</f>
        <v>1070.9839999999999</v>
      </c>
      <c r="E32" s="8"/>
      <c r="F32" s="8">
        <f t="shared" si="0"/>
        <v>137</v>
      </c>
    </row>
    <row r="33" spans="1:6" x14ac:dyDescent="0.25">
      <c r="A33" s="13" t="s">
        <v>47</v>
      </c>
      <c r="B33" s="9"/>
      <c r="C33" s="2"/>
      <c r="D33" s="7"/>
      <c r="E33" s="7"/>
    </row>
    <row r="34" spans="1:6" x14ac:dyDescent="0.25">
      <c r="A34" s="11" t="s">
        <v>42</v>
      </c>
      <c r="B34" s="9">
        <v>0</v>
      </c>
      <c r="C34" s="2"/>
      <c r="D34" s="7">
        <v>3380</v>
      </c>
      <c r="E34" s="9"/>
      <c r="F34" s="7">
        <v>6911</v>
      </c>
    </row>
    <row r="35" spans="1:6" x14ac:dyDescent="0.25">
      <c r="A35" s="11" t="s">
        <v>43</v>
      </c>
      <c r="B35" s="9">
        <v>0</v>
      </c>
      <c r="C35" s="2"/>
      <c r="D35" s="7">
        <v>1045</v>
      </c>
      <c r="E35" s="9"/>
      <c r="F35" s="7">
        <v>1580</v>
      </c>
    </row>
    <row r="36" spans="1:6" x14ac:dyDescent="0.25">
      <c r="A36" s="11" t="s">
        <v>44</v>
      </c>
      <c r="B36" s="9">
        <v>0</v>
      </c>
      <c r="C36" s="2"/>
      <c r="D36" s="7">
        <v>4.5579999999999998</v>
      </c>
      <c r="E36" s="9"/>
      <c r="F36" s="7">
        <v>6.1660000000000004</v>
      </c>
    </row>
    <row r="37" spans="1:6" x14ac:dyDescent="0.25">
      <c r="A37" s="11" t="s">
        <v>45</v>
      </c>
      <c r="B37" s="9">
        <v>0</v>
      </c>
      <c r="C37" s="2"/>
      <c r="D37" s="7">
        <v>0</v>
      </c>
      <c r="E37" s="9"/>
      <c r="F37" s="7">
        <v>-38.9</v>
      </c>
    </row>
    <row r="38" spans="1:6" ht="5.25" customHeight="1" x14ac:dyDescent="0.25">
      <c r="A38" s="14"/>
      <c r="B38" s="21"/>
      <c r="C38" s="2"/>
      <c r="D38" s="18"/>
      <c r="E38" s="18"/>
    </row>
    <row r="39" spans="1:6" x14ac:dyDescent="0.25">
      <c r="A39" s="12" t="s">
        <v>5</v>
      </c>
      <c r="B39" s="27">
        <f>SUM(B34:B38)</f>
        <v>0</v>
      </c>
      <c r="C39" s="27"/>
      <c r="D39" s="27">
        <f>SUM(D34:D38)</f>
        <v>4429.558</v>
      </c>
      <c r="E39" s="27"/>
      <c r="F39" s="27">
        <f>SUM(F34:F38)</f>
        <v>8458.2659999999996</v>
      </c>
    </row>
    <row r="40" spans="1:6" s="3" customFormat="1" x14ac:dyDescent="0.25">
      <c r="A40" s="23"/>
      <c r="B40" s="24"/>
      <c r="C40" s="2"/>
      <c r="D40" s="25"/>
      <c r="E40" s="25"/>
    </row>
    <row r="41" spans="1:6" x14ac:dyDescent="0.25">
      <c r="A41" s="13" t="s">
        <v>0</v>
      </c>
      <c r="C41" s="2"/>
      <c r="D41" s="21"/>
      <c r="E41" s="21"/>
    </row>
    <row r="42" spans="1:6" x14ac:dyDescent="0.25">
      <c r="A42" s="11" t="s">
        <v>15</v>
      </c>
      <c r="B42" s="7">
        <v>0.72099999999999997</v>
      </c>
      <c r="C42" s="7"/>
      <c r="D42" s="7">
        <v>-1.4279999999999999</v>
      </c>
      <c r="E42" s="7"/>
      <c r="F42" s="7">
        <v>-1.1890000000000001</v>
      </c>
    </row>
    <row r="43" spans="1:6" x14ac:dyDescent="0.25">
      <c r="A43" s="11" t="s">
        <v>14</v>
      </c>
      <c r="B43" s="7">
        <v>12.75</v>
      </c>
      <c r="C43" s="7"/>
      <c r="D43" s="7">
        <v>-29.532</v>
      </c>
      <c r="E43" s="7"/>
      <c r="F43" s="7">
        <v>-10.087</v>
      </c>
    </row>
    <row r="44" spans="1:6" x14ac:dyDescent="0.25">
      <c r="A44" s="11" t="s">
        <v>16</v>
      </c>
      <c r="B44" s="7">
        <v>2.5000000000000001E-2</v>
      </c>
      <c r="C44" s="7"/>
      <c r="D44" s="7">
        <v>0.85399999999999998</v>
      </c>
      <c r="E44" s="7"/>
      <c r="F44" s="7">
        <v>0.85599999999999998</v>
      </c>
    </row>
    <row r="45" spans="1:6" x14ac:dyDescent="0.25">
      <c r="A45" s="12" t="s">
        <v>5</v>
      </c>
      <c r="B45" s="8">
        <f>SUM(B42:B44)</f>
        <v>13.496</v>
      </c>
      <c r="C45" s="8"/>
      <c r="D45" s="8">
        <f t="shared" ref="D45:F45" si="1">SUM(D42:D44)</f>
        <v>-30.106000000000002</v>
      </c>
      <c r="E45" s="8"/>
      <c r="F45" s="8">
        <f t="shared" si="1"/>
        <v>-10.42</v>
      </c>
    </row>
    <row r="46" spans="1:6" s="3" customFormat="1" ht="6" x14ac:dyDescent="0.15">
      <c r="A46" s="23"/>
      <c r="B46" s="24"/>
      <c r="C46" s="26"/>
      <c r="D46" s="25"/>
      <c r="E46" s="25"/>
    </row>
    <row r="47" spans="1:6" ht="6.75" customHeight="1" x14ac:dyDescent="0.25">
      <c r="A47" s="15"/>
      <c r="B47" s="19"/>
      <c r="C47" s="2"/>
      <c r="D47" s="19"/>
      <c r="E47" s="19"/>
    </row>
    <row r="48" spans="1:6" x14ac:dyDescent="0.25">
      <c r="A48" s="16" t="s">
        <v>48</v>
      </c>
      <c r="B48" s="20">
        <f>B32+B39+B45</f>
        <v>22.253999999999998</v>
      </c>
      <c r="C48" s="20"/>
      <c r="D48" s="20">
        <f>D32+D39+D45</f>
        <v>5470.4359999999997</v>
      </c>
      <c r="E48" s="20"/>
      <c r="F48" s="20">
        <f>F32+F39+F45</f>
        <v>8584.8459999999995</v>
      </c>
    </row>
    <row r="49" spans="1:3" x14ac:dyDescent="0.25">
      <c r="A49" s="11"/>
      <c r="B49" s="17"/>
      <c r="C49" s="2"/>
    </row>
    <row r="50" spans="1:3" x14ac:dyDescent="0.25">
      <c r="A50" s="2"/>
      <c r="C50" s="2"/>
    </row>
    <row r="51" spans="1:3" x14ac:dyDescent="0.25">
      <c r="A51" s="2"/>
      <c r="C51" s="2"/>
    </row>
    <row r="52" spans="1:3" x14ac:dyDescent="0.25">
      <c r="A52" s="2"/>
      <c r="C52" s="2"/>
    </row>
    <row r="53" spans="1:3" x14ac:dyDescent="0.25">
      <c r="A53" s="2"/>
      <c r="C53" s="2"/>
    </row>
  </sheetData>
  <sortState xmlns:xlrd2="http://schemas.microsoft.com/office/spreadsheetml/2017/richdata2" ref="A32:M41">
    <sortCondition descending="1" ref="B32:B41"/>
  </sortState>
  <mergeCells count="2">
    <mergeCell ref="A3:B3"/>
    <mergeCell ref="A1:F2"/>
  </mergeCells>
  <phoneticPr fontId="14" type="noConversion"/>
  <printOptions horizontalCentered="1"/>
  <pageMargins left="0.33" right="0.25" top="0.37" bottom="0.4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BalanceSheet</vt:lpstr>
      <vt:lpstr>Bal Sheet Detail</vt:lpstr>
      <vt:lpstr>BalanceSheet!Print_Area</vt:lpstr>
      <vt:lpstr>BalanceSheet!Print_Titles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Pam (OFM)</dc:creator>
  <cp:lastModifiedBy>Knutson, Rachel (OFM)</cp:lastModifiedBy>
  <cp:lastPrinted>2018-12-12T02:28:16Z</cp:lastPrinted>
  <dcterms:created xsi:type="dcterms:W3CDTF">2016-12-12T01:03:51Z</dcterms:created>
  <dcterms:modified xsi:type="dcterms:W3CDTF">2024-12-14T02:30:17Z</dcterms:modified>
</cp:coreProperties>
</file>